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20" windowWidth="6930" windowHeight="4815" activeTab="1"/>
  </bookViews>
  <sheets>
    <sheet name="Panel" sheetId="1" r:id="rId1"/>
    <sheet name="Module" sheetId="2" r:id="rId2"/>
    <sheet name="Tabelle3" sheetId="3" r:id="rId3"/>
  </sheets>
  <definedNames/>
  <calcPr fullCalcOnLoad="1"/>
</workbook>
</file>

<file path=xl/comments1.xml><?xml version="1.0" encoding="utf-8"?>
<comments xmlns="http://schemas.openxmlformats.org/spreadsheetml/2006/main">
  <authors>
    <author>Iuri Bagaturia</author>
  </authors>
  <commentList>
    <comment ref="B69" authorId="0">
      <text>
        <r>
          <rPr>
            <b/>
            <sz val="8"/>
            <rFont val="Tahoma"/>
            <family val="0"/>
          </rPr>
          <t>Iuri Bagaturia:</t>
        </r>
        <r>
          <rPr>
            <sz val="8"/>
            <rFont val="Tahoma"/>
            <family val="0"/>
          </rPr>
          <t xml:space="preserve">
I &gt; 120 nA</t>
        </r>
      </text>
    </comment>
    <comment ref="E32" authorId="0">
      <text>
        <r>
          <rPr>
            <b/>
            <sz val="8"/>
            <rFont val="Tahoma"/>
            <family val="0"/>
          </rPr>
          <t>Iuri Bagaturia:</t>
        </r>
        <r>
          <rPr>
            <sz val="8"/>
            <rFont val="Tahoma"/>
            <family val="0"/>
          </rPr>
          <t xml:space="preserve">
short</t>
        </r>
      </text>
    </comment>
    <comment ref="L25" authorId="0">
      <text>
        <r>
          <rPr>
            <b/>
            <sz val="8"/>
            <rFont val="Tahoma"/>
            <family val="0"/>
          </rPr>
          <t>Iuri Bagaturia:</t>
        </r>
        <r>
          <rPr>
            <sz val="8"/>
            <rFont val="Tahoma"/>
            <family val="0"/>
          </rPr>
          <t xml:space="preserve">
short</t>
        </r>
      </text>
    </comment>
    <comment ref="L29" authorId="0">
      <text>
        <r>
          <rPr>
            <b/>
            <sz val="8"/>
            <rFont val="Tahoma"/>
            <family val="0"/>
          </rPr>
          <t>Iuri Bagaturia:</t>
        </r>
        <r>
          <rPr>
            <sz val="8"/>
            <rFont val="Tahoma"/>
            <family val="0"/>
          </rPr>
          <t xml:space="preserve">
I &gt; 140 nA</t>
        </r>
      </text>
    </comment>
    <comment ref="E14" authorId="0">
      <text>
        <r>
          <rPr>
            <b/>
            <sz val="8"/>
            <rFont val="Tahoma"/>
            <family val="0"/>
          </rPr>
          <t>Iuri Bagaturia:</t>
        </r>
        <r>
          <rPr>
            <sz val="8"/>
            <rFont val="Tahoma"/>
            <family val="0"/>
          </rPr>
          <t xml:space="preserve">
short, disconnected</t>
        </r>
      </text>
    </comment>
  </commentList>
</comments>
</file>

<file path=xl/comments2.xml><?xml version="1.0" encoding="utf-8"?>
<comments xmlns="http://schemas.openxmlformats.org/spreadsheetml/2006/main">
  <authors>
    <author>Iuri Bagaturia</author>
  </authors>
  <commentList>
    <comment ref="E14" authorId="0">
      <text>
        <r>
          <rPr>
            <b/>
            <sz val="8"/>
            <rFont val="Tahoma"/>
            <family val="0"/>
          </rPr>
          <t>Iuri Bagaturia:</t>
        </r>
        <r>
          <rPr>
            <sz val="8"/>
            <rFont val="Tahoma"/>
            <family val="0"/>
          </rPr>
          <t xml:space="preserve">
short, disconnected</t>
        </r>
      </text>
    </comment>
  </commentList>
</comments>
</file>

<file path=xl/sharedStrings.xml><?xml version="1.0" encoding="utf-8"?>
<sst xmlns="http://schemas.openxmlformats.org/spreadsheetml/2006/main" count="135" uniqueCount="73">
  <si>
    <t>Nch</t>
  </si>
  <si>
    <r>
      <t>K</t>
    </r>
    <r>
      <rPr>
        <b/>
        <i/>
        <vertAlign val="subscript"/>
        <sz val="10"/>
        <color indexed="12"/>
        <rFont val="Arial"/>
        <family val="2"/>
      </rPr>
      <t>L</t>
    </r>
    <r>
      <rPr>
        <b/>
        <i/>
        <sz val="10"/>
        <color indexed="12"/>
        <rFont val="Arial"/>
        <family val="2"/>
      </rPr>
      <t>=</t>
    </r>
  </si>
  <si>
    <r>
      <t>F = K</t>
    </r>
    <r>
      <rPr>
        <b/>
        <i/>
        <vertAlign val="subscript"/>
        <sz val="9"/>
        <rFont val="Arial"/>
        <family val="2"/>
      </rPr>
      <t>L</t>
    </r>
    <r>
      <rPr>
        <b/>
        <i/>
        <sz val="9"/>
        <rFont val="Arial"/>
        <family val="2"/>
      </rPr>
      <t xml:space="preserve"> * L</t>
    </r>
    <r>
      <rPr>
        <b/>
        <i/>
        <vertAlign val="superscript"/>
        <sz val="9"/>
        <rFont val="Arial"/>
        <family val="2"/>
      </rPr>
      <t xml:space="preserve">2 </t>
    </r>
    <r>
      <rPr>
        <i/>
        <sz val="9"/>
        <rFont val="Arial"/>
        <family val="2"/>
      </rPr>
      <t xml:space="preserve">/ </t>
    </r>
    <r>
      <rPr>
        <b/>
        <i/>
        <sz val="9"/>
        <rFont val="Arial"/>
        <family val="2"/>
      </rPr>
      <t>T</t>
    </r>
    <r>
      <rPr>
        <b/>
        <i/>
        <vertAlign val="superscript"/>
        <sz val="9"/>
        <rFont val="Arial"/>
        <family val="2"/>
      </rPr>
      <t>2</t>
    </r>
  </si>
  <si>
    <r>
      <t>I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nA</t>
    </r>
  </si>
  <si>
    <r>
      <t>I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nA</t>
    </r>
  </si>
  <si>
    <r>
      <t>T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ms</t>
    </r>
  </si>
  <si>
    <r>
      <t>T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ms</t>
    </r>
  </si>
  <si>
    <r>
      <t>F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 gr</t>
    </r>
  </si>
  <si>
    <r>
      <t>F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 gr</t>
    </r>
  </si>
  <si>
    <t>Panel</t>
  </si>
  <si>
    <t>s</t>
  </si>
  <si>
    <r>
      <t>L</t>
    </r>
    <r>
      <rPr>
        <b/>
        <i/>
        <sz val="10"/>
        <color indexed="12"/>
        <rFont val="Arial"/>
        <family val="2"/>
      </rPr>
      <t>=</t>
    </r>
  </si>
  <si>
    <t>MODULE</t>
  </si>
  <si>
    <t>Date</t>
  </si>
  <si>
    <t>Mean</t>
  </si>
  <si>
    <t>Max</t>
  </si>
  <si>
    <t>Min</t>
  </si>
  <si>
    <t>Position</t>
  </si>
  <si>
    <t>Comment</t>
  </si>
  <si>
    <r>
      <t>I</t>
    </r>
    <r>
      <rPr>
        <b/>
        <i/>
        <vertAlign val="subscript"/>
        <sz val="10"/>
        <rFont val="Arial"/>
        <family val="2"/>
      </rPr>
      <t>dc</t>
    </r>
    <r>
      <rPr>
        <b/>
        <i/>
        <sz val="10"/>
        <rFont val="Arial"/>
        <family val="2"/>
      </rPr>
      <t xml:space="preserve">, </t>
    </r>
    <r>
      <rPr>
        <i/>
        <sz val="9"/>
        <rFont val="Arial"/>
        <family val="2"/>
      </rPr>
      <t>nA</t>
    </r>
  </si>
  <si>
    <t>Tresh.  =</t>
  </si>
  <si>
    <r>
      <t>1520</t>
    </r>
    <r>
      <rPr>
        <sz val="9"/>
        <rFont val="Arial"/>
        <family val="2"/>
      </rPr>
      <t xml:space="preserve"> V</t>
    </r>
  </si>
  <si>
    <t xml:space="preserve"> -40 mV</t>
  </si>
  <si>
    <r>
      <t>N</t>
    </r>
    <r>
      <rPr>
        <b/>
        <i/>
        <vertAlign val="subscript"/>
        <sz val="9"/>
        <rFont val="Arial"/>
        <family val="2"/>
      </rPr>
      <t>ch</t>
    </r>
  </si>
  <si>
    <r>
      <t>Ar:CO</t>
    </r>
    <r>
      <rPr>
        <vertAlign val="subscript"/>
        <sz val="9"/>
        <rFont val="Arial"/>
        <family val="2"/>
      </rPr>
      <t>2</t>
    </r>
  </si>
  <si>
    <t>70:30</t>
  </si>
  <si>
    <t xml:space="preserve">Repl. </t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</si>
  <si>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&lt;70 gr</t>
    </r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</si>
  <si>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&gt;80 gr</t>
    </r>
  </si>
  <si>
    <r>
      <t>I</t>
    </r>
    <r>
      <rPr>
        <b/>
        <vertAlign val="subscript"/>
        <sz val="8"/>
        <rFont val="Arial"/>
        <family val="2"/>
      </rPr>
      <t xml:space="preserve">a </t>
    </r>
    <r>
      <rPr>
        <b/>
        <sz val="8"/>
        <rFont val="Arial"/>
        <family val="2"/>
      </rPr>
      <t xml:space="preserve">&gt;  50 </t>
    </r>
    <r>
      <rPr>
        <sz val="8"/>
        <rFont val="Arial"/>
        <family val="2"/>
      </rPr>
      <t>nA</t>
    </r>
  </si>
  <si>
    <t>repl. Wr.</t>
  </si>
  <si>
    <t xml:space="preserve">repl. Str. </t>
  </si>
  <si>
    <t>Time , sec</t>
  </si>
  <si>
    <t>dP , mb</t>
  </si>
  <si>
    <r>
      <t xml:space="preserve">dP/dt </t>
    </r>
    <r>
      <rPr>
        <i/>
        <sz val="8"/>
        <rFont val="Arial"/>
        <family val="2"/>
      </rPr>
      <t>mbar/min</t>
    </r>
  </si>
  <si>
    <t>FM_Hd_22</t>
  </si>
  <si>
    <t>A_167</t>
  </si>
  <si>
    <t>B_162</t>
  </si>
  <si>
    <t>w</t>
  </si>
  <si>
    <t>AL</t>
  </si>
  <si>
    <t>AU</t>
  </si>
  <si>
    <r>
      <t>AL-</t>
    </r>
    <r>
      <rPr>
        <sz val="7"/>
        <rFont val="Arial"/>
        <family val="2"/>
      </rPr>
      <t>46  cm</t>
    </r>
  </si>
  <si>
    <r>
      <t>AL-</t>
    </r>
    <r>
      <rPr>
        <sz val="7"/>
        <rFont val="Arial"/>
        <family val="2"/>
      </rPr>
      <t>126  cm</t>
    </r>
  </si>
  <si>
    <r>
      <t>AL-</t>
    </r>
    <r>
      <rPr>
        <sz val="7"/>
        <rFont val="Arial"/>
        <family val="2"/>
      </rPr>
      <t>206  cm</t>
    </r>
  </si>
  <si>
    <r>
      <t>AU</t>
    </r>
    <r>
      <rPr>
        <sz val="7"/>
        <rFont val="Arial"/>
        <family val="2"/>
      </rPr>
      <t>-46 cm</t>
    </r>
  </si>
  <si>
    <r>
      <t>AU</t>
    </r>
    <r>
      <rPr>
        <sz val="7"/>
        <rFont val="Arial"/>
        <family val="2"/>
      </rPr>
      <t>-126 cm</t>
    </r>
  </si>
  <si>
    <r>
      <t>AU-</t>
    </r>
    <r>
      <rPr>
        <sz val="7"/>
        <rFont val="Arial"/>
        <family val="2"/>
      </rPr>
      <t>206 cm</t>
    </r>
  </si>
  <si>
    <r>
      <t>BL-</t>
    </r>
    <r>
      <rPr>
        <sz val="7"/>
        <rFont val="Arial"/>
        <family val="2"/>
      </rPr>
      <t>46  cm</t>
    </r>
  </si>
  <si>
    <r>
      <t>BL-</t>
    </r>
    <r>
      <rPr>
        <sz val="7"/>
        <rFont val="Arial"/>
        <family val="2"/>
      </rPr>
      <t>126  cm</t>
    </r>
  </si>
  <si>
    <r>
      <t>BL-</t>
    </r>
    <r>
      <rPr>
        <sz val="7"/>
        <rFont val="Arial"/>
        <family val="2"/>
      </rPr>
      <t>206  cm</t>
    </r>
  </si>
  <si>
    <r>
      <t>BU</t>
    </r>
    <r>
      <rPr>
        <sz val="7"/>
        <rFont val="Arial"/>
        <family val="2"/>
      </rPr>
      <t>-46 cm</t>
    </r>
  </si>
  <si>
    <r>
      <t>BU</t>
    </r>
    <r>
      <rPr>
        <sz val="7"/>
        <rFont val="Arial"/>
        <family val="2"/>
      </rPr>
      <t>-126 cm</t>
    </r>
  </si>
  <si>
    <t>AU-46 cm</t>
  </si>
  <si>
    <t>AU-126 cm</t>
  </si>
  <si>
    <t>AU-206 cm</t>
  </si>
  <si>
    <t>BU-46 cm</t>
  </si>
  <si>
    <t>BU-126 cm</t>
  </si>
  <si>
    <t>BU-20 cm</t>
  </si>
  <si>
    <t>BL-126 cm</t>
  </si>
  <si>
    <t>BL-206 cm</t>
  </si>
  <si>
    <t>AL-46 cm</t>
  </si>
  <si>
    <t>AL-126 cm</t>
  </si>
  <si>
    <t>AL-206 cm</t>
  </si>
  <si>
    <t>BL-46 cm</t>
  </si>
  <si>
    <t>Time</t>
  </si>
  <si>
    <t>Time [sec]</t>
  </si>
  <si>
    <t>pressure [mbar]</t>
  </si>
  <si>
    <t>MODULE    FM_Hd_22</t>
  </si>
  <si>
    <t>MODULE   FM_Hd_22</t>
  </si>
  <si>
    <t xml:space="preserve">U = </t>
  </si>
  <si>
    <t>BL</t>
  </si>
  <si>
    <t>BU</t>
  </si>
  <si>
    <r>
      <t>BU</t>
    </r>
    <r>
      <rPr>
        <sz val="7"/>
        <rFont val="Arial"/>
        <family val="2"/>
      </rPr>
      <t>-206 cm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</si>
</sst>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"/>
    <numFmt numFmtId="166" formatCode="[$-407]dddd\,\ d\.\ mmmm\ yyyy"/>
    <numFmt numFmtId="167" formatCode="0.000"/>
    <numFmt numFmtId="168" formatCode="0.000000"/>
    <numFmt numFmtId="169" formatCode="0.00000"/>
    <numFmt numFmtId="170" formatCode="0.000000000"/>
    <numFmt numFmtId="171" formatCode="0.00000000"/>
    <numFmt numFmtId="172" formatCode="0.0000000"/>
  </numFmts>
  <fonts count="57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vertAlign val="subscript"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17"/>
      <name val="Arial"/>
      <family val="2"/>
    </font>
    <font>
      <b/>
      <i/>
      <vertAlign val="subscript"/>
      <sz val="9"/>
      <name val="Arial"/>
      <family val="2"/>
    </font>
    <font>
      <b/>
      <i/>
      <sz val="9"/>
      <name val="Arial"/>
      <family val="2"/>
    </font>
    <font>
      <b/>
      <i/>
      <vertAlign val="superscript"/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vertAlign val="subscript"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9"/>
      <color indexed="16"/>
      <name val="Arial"/>
      <family val="2"/>
    </font>
    <font>
      <sz val="10"/>
      <color indexed="16"/>
      <name val="Arial"/>
      <family val="0"/>
    </font>
    <font>
      <b/>
      <i/>
      <sz val="9"/>
      <name val="Symbol"/>
      <family val="1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vertAlign val="subscript"/>
      <sz val="10"/>
      <name val="Arial"/>
      <family val="2"/>
    </font>
    <font>
      <vertAlign val="subscript"/>
      <sz val="9"/>
      <name val="Arial"/>
      <family val="2"/>
    </font>
    <font>
      <b/>
      <i/>
      <sz val="8"/>
      <name val="Symbol"/>
      <family val="1"/>
    </font>
    <font>
      <b/>
      <i/>
      <vertAlign val="subscript"/>
      <sz val="8"/>
      <name val="Arial"/>
      <family val="2"/>
    </font>
    <font>
      <b/>
      <vertAlign val="subscript"/>
      <sz val="8"/>
      <name val="Arial"/>
      <family val="2"/>
    </font>
    <font>
      <b/>
      <i/>
      <sz val="8"/>
      <color indexed="17"/>
      <name val="Arial"/>
      <family val="2"/>
    </font>
    <font>
      <sz val="10.25"/>
      <name val="Arial"/>
      <family val="0"/>
    </font>
    <font>
      <sz val="10.5"/>
      <name val="Arial"/>
      <family val="0"/>
    </font>
    <font>
      <b/>
      <sz val="8.5"/>
      <name val="Arial"/>
      <family val="2"/>
    </font>
    <font>
      <b/>
      <sz val="8"/>
      <color indexed="16"/>
      <name val="Arial"/>
      <family val="2"/>
    </font>
    <font>
      <sz val="9.25"/>
      <name val="Arial"/>
      <family val="0"/>
    </font>
    <font>
      <b/>
      <sz val="8"/>
      <color indexed="10"/>
      <name val="Arial"/>
      <family val="2"/>
    </font>
    <font>
      <b/>
      <sz val="7"/>
      <name val="Arial"/>
      <family val="2"/>
    </font>
    <font>
      <b/>
      <sz val="9"/>
      <color indexed="12"/>
      <name val="Arial"/>
      <family val="2"/>
    </font>
    <font>
      <sz val="6.5"/>
      <name val="Arial"/>
      <family val="2"/>
    </font>
    <font>
      <vertAlign val="subscript"/>
      <sz val="8"/>
      <name val="Arial"/>
      <family val="2"/>
    </font>
    <font>
      <vertAlign val="subscript"/>
      <sz val="8.5"/>
      <name val="Arial"/>
      <family val="2"/>
    </font>
    <font>
      <b/>
      <i/>
      <sz val="9"/>
      <color indexed="17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9"/>
      <color indexed="12"/>
      <name val="Arial"/>
      <family val="2"/>
    </font>
    <font>
      <sz val="6"/>
      <name val="Arial"/>
      <family val="2"/>
    </font>
    <font>
      <vertAlign val="superscript"/>
      <sz val="9"/>
      <name val="Arial"/>
      <family val="2"/>
    </font>
    <font>
      <vertAlign val="superscript"/>
      <sz val="11"/>
      <name val="Arial"/>
      <family val="2"/>
    </font>
    <font>
      <b/>
      <vertAlign val="superscript"/>
      <sz val="12"/>
      <name val="Arial"/>
      <family val="2"/>
    </font>
    <font>
      <sz val="9.75"/>
      <name val="Arial"/>
      <family val="0"/>
    </font>
    <font>
      <sz val="8.25"/>
      <name val="Arial"/>
      <family val="0"/>
    </font>
    <font>
      <vertAlign val="subscript"/>
      <sz val="10.25"/>
      <name val="Arial"/>
      <family val="2"/>
    </font>
    <font>
      <vertAlign val="subscript"/>
      <sz val="10"/>
      <name val="Arial"/>
      <family val="2"/>
    </font>
    <font>
      <i/>
      <vertAlign val="superscript"/>
      <sz val="9"/>
      <name val="Arial"/>
      <family val="2"/>
    </font>
    <font>
      <b/>
      <vertAlign val="superscript"/>
      <sz val="10"/>
      <name val="Arial"/>
      <family val="2"/>
    </font>
    <font>
      <b/>
      <i/>
      <vertAlign val="superscript"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43">
    <border>
      <left/>
      <right/>
      <top/>
      <bottom/>
      <diagonal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double"/>
      <top style="medium"/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hair"/>
    </border>
    <border>
      <left style="hair"/>
      <right style="double"/>
      <top>
        <color indexed="63"/>
      </top>
      <bottom style="hair"/>
    </border>
    <border>
      <left style="hair"/>
      <right style="double"/>
      <top>
        <color indexed="63"/>
      </top>
      <bottom style="medium"/>
    </border>
    <border>
      <left style="double"/>
      <right style="medium"/>
      <top style="double"/>
      <bottom style="medium"/>
    </border>
    <border>
      <left style="double"/>
      <right style="medium"/>
      <top style="medium"/>
      <bottom style="medium"/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>
        <color indexed="63"/>
      </bottom>
    </border>
    <border>
      <left style="double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double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medium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 style="medium"/>
      <bottom style="hair"/>
    </border>
    <border>
      <left style="hair"/>
      <right style="hair"/>
      <top>
        <color indexed="63"/>
      </top>
      <bottom style="medium"/>
    </border>
    <border>
      <left>
        <color indexed="63"/>
      </left>
      <right style="double"/>
      <top style="medium"/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hair"/>
      <top style="hair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dashed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ashed"/>
      <right>
        <color indexed="63"/>
      </right>
      <top style="medium"/>
      <bottom style="medium"/>
    </border>
    <border>
      <left style="dashed"/>
      <right style="medium"/>
      <top style="medium"/>
      <bottom style="medium"/>
    </border>
    <border>
      <left style="medium"/>
      <right style="dashed"/>
      <top style="medium"/>
      <bottom style="thin"/>
    </border>
    <border>
      <left style="dashed"/>
      <right style="dashed"/>
      <top>
        <color indexed="63"/>
      </top>
      <bottom style="thin"/>
    </border>
    <border>
      <left style="thin"/>
      <right style="dashed"/>
      <top style="medium"/>
      <bottom style="thin"/>
    </border>
    <border>
      <left style="dashed"/>
      <right style="dashed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>
        <color indexed="63"/>
      </left>
      <right style="dotted"/>
      <top style="medium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thin"/>
      <right style="dashed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dashed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dashed"/>
      <top style="thin"/>
      <bottom style="double"/>
    </border>
    <border>
      <left style="dashed"/>
      <right style="dashed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ashed"/>
      <top style="thin"/>
      <bottom style="double"/>
    </border>
    <border>
      <left>
        <color indexed="63"/>
      </left>
      <right style="medium"/>
      <top style="thin"/>
      <bottom style="double"/>
    </border>
    <border>
      <left style="dotted"/>
      <right style="dotted"/>
      <top style="thin"/>
      <bottom style="double"/>
    </border>
    <border>
      <left style="dotted"/>
      <right style="thin"/>
      <top style="thin"/>
      <bottom style="double"/>
    </border>
    <border>
      <left>
        <color indexed="63"/>
      </left>
      <right style="dotted"/>
      <top style="thin"/>
      <bottom style="double"/>
    </border>
    <border>
      <left style="medium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 style="double"/>
    </border>
    <border>
      <left style="double"/>
      <right style="thin"/>
      <top style="medium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medium"/>
      <top style="double"/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dotted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164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4" fontId="10" fillId="0" borderId="0" xfId="0" applyNumberFormat="1" applyFont="1" applyAlignment="1">
      <alignment/>
    </xf>
    <xf numFmtId="14" fontId="16" fillId="0" borderId="1" xfId="0" applyNumberFormat="1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14" fontId="18" fillId="0" borderId="3" xfId="0" applyNumberFormat="1" applyFont="1" applyBorder="1" applyAlignment="1">
      <alignment/>
    </xf>
    <xf numFmtId="0" fontId="17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165" fontId="19" fillId="2" borderId="6" xfId="0" applyNumberFormat="1" applyFont="1" applyFill="1" applyBorder="1" applyAlignment="1">
      <alignment horizontal="center"/>
    </xf>
    <xf numFmtId="165" fontId="19" fillId="2" borderId="7" xfId="0" applyNumberFormat="1" applyFont="1" applyFill="1" applyBorder="1" applyAlignment="1">
      <alignment horizontal="center"/>
    </xf>
    <xf numFmtId="165" fontId="19" fillId="2" borderId="8" xfId="0" applyNumberFormat="1" applyFont="1" applyFill="1" applyBorder="1" applyAlignment="1">
      <alignment horizontal="center"/>
    </xf>
    <xf numFmtId="165" fontId="19" fillId="2" borderId="9" xfId="0" applyNumberFormat="1" applyFont="1" applyFill="1" applyBorder="1" applyAlignment="1">
      <alignment horizontal="center"/>
    </xf>
    <xf numFmtId="165" fontId="19" fillId="2" borderId="10" xfId="0" applyNumberFormat="1" applyFont="1" applyFill="1" applyBorder="1" applyAlignment="1">
      <alignment horizontal="center"/>
    </xf>
    <xf numFmtId="165" fontId="19" fillId="2" borderId="11" xfId="0" applyNumberFormat="1" applyFont="1" applyFill="1" applyBorder="1" applyAlignment="1">
      <alignment horizontal="center"/>
    </xf>
    <xf numFmtId="0" fontId="19" fillId="2" borderId="10" xfId="0" applyFont="1" applyFill="1" applyBorder="1" applyAlignment="1">
      <alignment/>
    </xf>
    <xf numFmtId="0" fontId="19" fillId="2" borderId="11" xfId="0" applyFont="1" applyFill="1" applyBorder="1" applyAlignment="1">
      <alignment/>
    </xf>
    <xf numFmtId="0" fontId="19" fillId="2" borderId="11" xfId="0" applyFont="1" applyFill="1" applyBorder="1" applyAlignment="1">
      <alignment horizontal="center"/>
    </xf>
    <xf numFmtId="0" fontId="19" fillId="2" borderId="10" xfId="0" applyFont="1" applyFill="1" applyBorder="1" applyAlignment="1">
      <alignment horizontal="center"/>
    </xf>
    <xf numFmtId="0" fontId="19" fillId="2" borderId="6" xfId="0" applyFont="1" applyFill="1" applyBorder="1" applyAlignment="1">
      <alignment/>
    </xf>
    <xf numFmtId="0" fontId="19" fillId="2" borderId="7" xfId="0" applyFont="1" applyFill="1" applyBorder="1" applyAlignment="1">
      <alignment/>
    </xf>
    <xf numFmtId="2" fontId="19" fillId="2" borderId="6" xfId="0" applyNumberFormat="1" applyFont="1" applyFill="1" applyBorder="1" applyAlignment="1">
      <alignment horizontal="center"/>
    </xf>
    <xf numFmtId="2" fontId="19" fillId="2" borderId="8" xfId="0" applyNumberFormat="1" applyFont="1" applyFill="1" applyBorder="1" applyAlignment="1">
      <alignment horizontal="center"/>
    </xf>
    <xf numFmtId="2" fontId="19" fillId="2" borderId="10" xfId="0" applyNumberFormat="1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14" fontId="10" fillId="0" borderId="14" xfId="0" applyNumberFormat="1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15" fillId="0" borderId="19" xfId="0" applyFont="1" applyBorder="1" applyAlignment="1">
      <alignment horizontal="left" vertical="center"/>
    </xf>
    <xf numFmtId="0" fontId="15" fillId="0" borderId="20" xfId="0" applyFont="1" applyBorder="1" applyAlignment="1">
      <alignment horizontal="right" vertical="center"/>
    </xf>
    <xf numFmtId="0" fontId="23" fillId="0" borderId="20" xfId="0" applyFont="1" applyBorder="1" applyAlignment="1">
      <alignment horizontal="right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1" fontId="1" fillId="0" borderId="23" xfId="0" applyNumberFormat="1" applyFont="1" applyBorder="1" applyAlignment="1">
      <alignment horizontal="center"/>
    </xf>
    <xf numFmtId="1" fontId="1" fillId="0" borderId="24" xfId="0" applyNumberFormat="1" applyFont="1" applyBorder="1" applyAlignment="1">
      <alignment horizontal="center"/>
    </xf>
    <xf numFmtId="0" fontId="20" fillId="2" borderId="25" xfId="0" applyFont="1" applyFill="1" applyBorder="1" applyAlignment="1">
      <alignment horizontal="center"/>
    </xf>
    <xf numFmtId="0" fontId="20" fillId="2" borderId="26" xfId="0" applyFont="1" applyFill="1" applyBorder="1" applyAlignment="1">
      <alignment horizontal="center"/>
    </xf>
    <xf numFmtId="0" fontId="20" fillId="2" borderId="27" xfId="0" applyFont="1" applyFill="1" applyBorder="1" applyAlignment="1">
      <alignment horizontal="center"/>
    </xf>
    <xf numFmtId="0" fontId="20" fillId="2" borderId="27" xfId="0" applyFont="1" applyFill="1" applyBorder="1" applyAlignment="1">
      <alignment/>
    </xf>
    <xf numFmtId="0" fontId="22" fillId="2" borderId="28" xfId="0" applyFont="1" applyFill="1" applyBorder="1" applyAlignment="1">
      <alignment horizontal="center"/>
    </xf>
    <xf numFmtId="0" fontId="22" fillId="2" borderId="29" xfId="0" applyFont="1" applyFill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24" fillId="3" borderId="32" xfId="0" applyFont="1" applyFill="1" applyBorder="1" applyAlignment="1">
      <alignment horizontal="center"/>
    </xf>
    <xf numFmtId="0" fontId="27" fillId="3" borderId="33" xfId="0" applyFont="1" applyFill="1" applyBorder="1" applyAlignment="1">
      <alignment horizontal="center"/>
    </xf>
    <xf numFmtId="0" fontId="24" fillId="3" borderId="34" xfId="0" applyFont="1" applyFill="1" applyBorder="1" applyAlignment="1">
      <alignment horizontal="center"/>
    </xf>
    <xf numFmtId="0" fontId="18" fillId="4" borderId="35" xfId="0" applyFont="1" applyFill="1" applyBorder="1" applyAlignment="1">
      <alignment horizontal="center"/>
    </xf>
    <xf numFmtId="0" fontId="18" fillId="4" borderId="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13" fillId="0" borderId="36" xfId="0" applyFont="1" applyBorder="1" applyAlignment="1">
      <alignment horizontal="center" vertical="center"/>
    </xf>
    <xf numFmtId="0" fontId="17" fillId="4" borderId="37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0" fillId="0" borderId="38" xfId="0" applyBorder="1" applyAlignment="1">
      <alignment/>
    </xf>
    <xf numFmtId="0" fontId="8" fillId="3" borderId="39" xfId="0" applyFont="1" applyFill="1" applyBorder="1" applyAlignment="1">
      <alignment horizontal="center"/>
    </xf>
    <xf numFmtId="0" fontId="21" fillId="3" borderId="40" xfId="0" applyFont="1" applyFill="1" applyBorder="1" applyAlignment="1">
      <alignment horizontal="center"/>
    </xf>
    <xf numFmtId="0" fontId="8" fillId="3" borderId="41" xfId="0" applyFont="1" applyFill="1" applyBorder="1" applyAlignment="1">
      <alignment horizontal="center"/>
    </xf>
    <xf numFmtId="0" fontId="8" fillId="3" borderId="42" xfId="0" applyFont="1" applyFill="1" applyBorder="1" applyAlignment="1">
      <alignment horizontal="center"/>
    </xf>
    <xf numFmtId="0" fontId="17" fillId="4" borderId="43" xfId="0" applyFont="1" applyFill="1" applyBorder="1" applyAlignment="1">
      <alignment horizontal="center" vertical="center"/>
    </xf>
    <xf numFmtId="165" fontId="34" fillId="2" borderId="44" xfId="0" applyNumberFormat="1" applyFont="1" applyFill="1" applyBorder="1" applyAlignment="1">
      <alignment horizontal="center"/>
    </xf>
    <xf numFmtId="165" fontId="34" fillId="2" borderId="45" xfId="0" applyNumberFormat="1" applyFont="1" applyFill="1" applyBorder="1" applyAlignment="1">
      <alignment horizontal="center"/>
    </xf>
    <xf numFmtId="165" fontId="34" fillId="2" borderId="8" xfId="0" applyNumberFormat="1" applyFont="1" applyFill="1" applyBorder="1" applyAlignment="1">
      <alignment horizontal="center"/>
    </xf>
    <xf numFmtId="1" fontId="1" fillId="0" borderId="46" xfId="0" applyNumberFormat="1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3" fillId="0" borderId="0" xfId="0" applyFont="1" applyAlignment="1">
      <alignment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36" fillId="3" borderId="50" xfId="0" applyFont="1" applyFill="1" applyBorder="1" applyAlignment="1">
      <alignment horizontal="left"/>
    </xf>
    <xf numFmtId="0" fontId="20" fillId="2" borderId="51" xfId="0" applyFont="1" applyFill="1" applyBorder="1" applyAlignment="1">
      <alignment horizontal="center"/>
    </xf>
    <xf numFmtId="0" fontId="20" fillId="2" borderId="9" xfId="0" applyFont="1" applyFill="1" applyBorder="1" applyAlignment="1">
      <alignment horizontal="center"/>
    </xf>
    <xf numFmtId="0" fontId="20" fillId="2" borderId="11" xfId="0" applyFont="1" applyFill="1" applyBorder="1" applyAlignment="1">
      <alignment horizontal="center"/>
    </xf>
    <xf numFmtId="0" fontId="20" fillId="2" borderId="11" xfId="0" applyFont="1" applyFill="1" applyBorder="1" applyAlignment="1">
      <alignment/>
    </xf>
    <xf numFmtId="0" fontId="22" fillId="2" borderId="7" xfId="0" applyFont="1" applyFill="1" applyBorder="1" applyAlignment="1">
      <alignment horizontal="center"/>
    </xf>
    <xf numFmtId="0" fontId="22" fillId="2" borderId="52" xfId="0" applyFont="1" applyFill="1" applyBorder="1" applyAlignment="1">
      <alignment horizontal="center"/>
    </xf>
    <xf numFmtId="0" fontId="24" fillId="3" borderId="53" xfId="0" applyFont="1" applyFill="1" applyBorder="1" applyAlignment="1">
      <alignment horizontal="center"/>
    </xf>
    <xf numFmtId="0" fontId="27" fillId="3" borderId="54" xfId="0" applyFont="1" applyFill="1" applyBorder="1" applyAlignment="1">
      <alignment horizontal="center"/>
    </xf>
    <xf numFmtId="0" fontId="24" fillId="3" borderId="55" xfId="0" applyFont="1" applyFill="1" applyBorder="1" applyAlignment="1">
      <alignment horizontal="center"/>
    </xf>
    <xf numFmtId="0" fontId="36" fillId="3" borderId="56" xfId="0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15" fillId="0" borderId="57" xfId="0" applyFont="1" applyBorder="1" applyAlignment="1">
      <alignment horizontal="right" vertical="center"/>
    </xf>
    <xf numFmtId="0" fontId="16" fillId="0" borderId="58" xfId="0" applyFont="1" applyBorder="1" applyAlignment="1">
      <alignment vertical="center"/>
    </xf>
    <xf numFmtId="0" fontId="37" fillId="0" borderId="59" xfId="0" applyFont="1" applyBorder="1" applyAlignment="1">
      <alignment horizontal="center" vertical="center"/>
    </xf>
    <xf numFmtId="0" fontId="23" fillId="3" borderId="27" xfId="0" applyFont="1" applyFill="1" applyBorder="1" applyAlignment="1">
      <alignment horizontal="left"/>
    </xf>
    <xf numFmtId="0" fontId="36" fillId="3" borderId="27" xfId="0" applyFont="1" applyFill="1" applyBorder="1" applyAlignment="1">
      <alignment horizontal="left"/>
    </xf>
    <xf numFmtId="0" fontId="23" fillId="3" borderId="34" xfId="0" applyFont="1" applyFill="1" applyBorder="1" applyAlignment="1">
      <alignment horizontal="left"/>
    </xf>
    <xf numFmtId="0" fontId="36" fillId="3" borderId="60" xfId="0" applyFont="1" applyFill="1" applyBorder="1" applyAlignment="1">
      <alignment horizontal="center"/>
    </xf>
    <xf numFmtId="165" fontId="13" fillId="0" borderId="61" xfId="0" applyNumberFormat="1" applyFont="1" applyFill="1" applyBorder="1" applyAlignment="1">
      <alignment horizontal="center" vertical="center"/>
    </xf>
    <xf numFmtId="0" fontId="13" fillId="0" borderId="62" xfId="0" applyFont="1" applyFill="1" applyBorder="1" applyAlignment="1">
      <alignment horizontal="center" vertical="center"/>
    </xf>
    <xf numFmtId="1" fontId="13" fillId="0" borderId="63" xfId="0" applyNumberFormat="1" applyFont="1" applyFill="1" applyBorder="1" applyAlignment="1">
      <alignment horizontal="center" vertical="center"/>
    </xf>
    <xf numFmtId="165" fontId="13" fillId="0" borderId="62" xfId="0" applyNumberFormat="1" applyFont="1" applyFill="1" applyBorder="1" applyAlignment="1">
      <alignment horizontal="center" vertical="center"/>
    </xf>
    <xf numFmtId="0" fontId="13" fillId="0" borderId="64" xfId="0" applyFont="1" applyFill="1" applyBorder="1" applyAlignment="1">
      <alignment horizontal="center" vertical="center"/>
    </xf>
    <xf numFmtId="0" fontId="13" fillId="0" borderId="65" xfId="0" applyFont="1" applyFill="1" applyBorder="1" applyAlignment="1">
      <alignment horizontal="center" vertical="center"/>
    </xf>
    <xf numFmtId="165" fontId="13" fillId="0" borderId="66" xfId="0" applyNumberFormat="1" applyFont="1" applyFill="1" applyBorder="1" applyAlignment="1">
      <alignment horizontal="center" vertical="center"/>
    </xf>
    <xf numFmtId="0" fontId="13" fillId="0" borderId="67" xfId="0" applyFont="1" applyFill="1" applyBorder="1" applyAlignment="1">
      <alignment horizontal="center" vertical="center"/>
    </xf>
    <xf numFmtId="165" fontId="13" fillId="0" borderId="67" xfId="0" applyNumberFormat="1" applyFont="1" applyFill="1" applyBorder="1" applyAlignment="1">
      <alignment horizontal="center" vertical="center"/>
    </xf>
    <xf numFmtId="0" fontId="13" fillId="0" borderId="68" xfId="0" applyFont="1" applyFill="1" applyBorder="1" applyAlignment="1">
      <alignment horizontal="center" vertical="center"/>
    </xf>
    <xf numFmtId="1" fontId="13" fillId="0" borderId="67" xfId="0" applyNumberFormat="1" applyFont="1" applyFill="1" applyBorder="1" applyAlignment="1">
      <alignment horizontal="center" vertical="center"/>
    </xf>
    <xf numFmtId="0" fontId="13" fillId="0" borderId="69" xfId="0" applyFont="1" applyFill="1" applyBorder="1" applyAlignment="1">
      <alignment horizontal="center" vertical="center"/>
    </xf>
    <xf numFmtId="165" fontId="13" fillId="0" borderId="70" xfId="0" applyNumberFormat="1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center" vertical="center"/>
    </xf>
    <xf numFmtId="165" fontId="13" fillId="0" borderId="63" xfId="0" applyNumberFormat="1" applyFont="1" applyFill="1" applyBorder="1" applyAlignment="1">
      <alignment horizontal="center" vertical="center"/>
    </xf>
    <xf numFmtId="0" fontId="13" fillId="0" borderId="7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72" xfId="0" applyFont="1" applyFill="1" applyBorder="1" applyAlignment="1">
      <alignment horizontal="center" vertical="center"/>
    </xf>
    <xf numFmtId="0" fontId="17" fillId="0" borderId="62" xfId="0" applyFont="1" applyBorder="1" applyAlignment="1">
      <alignment horizontal="center"/>
    </xf>
    <xf numFmtId="0" fontId="13" fillId="0" borderId="62" xfId="0" applyFont="1" applyBorder="1" applyAlignment="1">
      <alignment horizontal="center"/>
    </xf>
    <xf numFmtId="2" fontId="15" fillId="0" borderId="0" xfId="0" applyNumberFormat="1" applyFont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2" fontId="38" fillId="0" borderId="0" xfId="0" applyNumberFormat="1" applyFont="1" applyBorder="1" applyAlignment="1">
      <alignment horizontal="center" wrapText="1"/>
    </xf>
    <xf numFmtId="0" fontId="11" fillId="0" borderId="2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64" fontId="0" fillId="0" borderId="0" xfId="0" applyNumberFormat="1" applyAlignment="1">
      <alignment/>
    </xf>
    <xf numFmtId="164" fontId="0" fillId="5" borderId="0" xfId="0" applyNumberFormat="1" applyFill="1" applyAlignment="1">
      <alignment/>
    </xf>
    <xf numFmtId="2" fontId="15" fillId="5" borderId="0" xfId="0" applyNumberFormat="1" applyFont="1" applyFill="1" applyAlignment="1">
      <alignment horizontal="center"/>
    </xf>
    <xf numFmtId="0" fontId="0" fillId="4" borderId="0" xfId="0" applyFill="1" applyAlignment="1">
      <alignment/>
    </xf>
    <xf numFmtId="167" fontId="15" fillId="4" borderId="0" xfId="0" applyNumberFormat="1" applyFont="1" applyFill="1" applyAlignment="1">
      <alignment horizontal="center"/>
    </xf>
    <xf numFmtId="0" fontId="13" fillId="0" borderId="67" xfId="0" applyFont="1" applyBorder="1" applyAlignment="1">
      <alignment horizontal="center"/>
    </xf>
    <xf numFmtId="1" fontId="13" fillId="6" borderId="63" xfId="0" applyNumberFormat="1" applyFont="1" applyFill="1" applyBorder="1" applyAlignment="1">
      <alignment horizontal="center" vertical="center"/>
    </xf>
    <xf numFmtId="0" fontId="13" fillId="6" borderId="62" xfId="0" applyFont="1" applyFill="1" applyBorder="1" applyAlignment="1">
      <alignment horizontal="center" vertical="center"/>
    </xf>
    <xf numFmtId="165" fontId="13" fillId="6" borderId="62" xfId="0" applyNumberFormat="1" applyFont="1" applyFill="1" applyBorder="1" applyAlignment="1">
      <alignment horizontal="center" vertical="center"/>
    </xf>
    <xf numFmtId="165" fontId="13" fillId="6" borderId="61" xfId="0" applyNumberFormat="1" applyFont="1" applyFill="1" applyBorder="1" applyAlignment="1">
      <alignment horizontal="center" vertical="center"/>
    </xf>
    <xf numFmtId="165" fontId="13" fillId="0" borderId="24" xfId="0" applyNumberFormat="1" applyFont="1" applyFill="1" applyBorder="1" applyAlignment="1">
      <alignment horizontal="center" vertical="center"/>
    </xf>
    <xf numFmtId="165" fontId="13" fillId="6" borderId="24" xfId="0" applyNumberFormat="1" applyFont="1" applyFill="1" applyBorder="1" applyAlignment="1">
      <alignment horizontal="center" vertical="center"/>
    </xf>
    <xf numFmtId="1" fontId="13" fillId="0" borderId="65" xfId="0" applyNumberFormat="1" applyFont="1" applyFill="1" applyBorder="1" applyAlignment="1">
      <alignment horizontal="center" vertical="center"/>
    </xf>
    <xf numFmtId="1" fontId="13" fillId="0" borderId="72" xfId="0" applyNumberFormat="1" applyFont="1" applyFill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24" fillId="4" borderId="74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165" fontId="11" fillId="0" borderId="75" xfId="0" applyNumberFormat="1" applyFont="1" applyBorder="1" applyAlignment="1">
      <alignment horizontal="center" vertical="center"/>
    </xf>
    <xf numFmtId="165" fontId="11" fillId="0" borderId="76" xfId="0" applyNumberFormat="1" applyFont="1" applyBorder="1" applyAlignment="1">
      <alignment horizontal="center" vertical="center"/>
    </xf>
    <xf numFmtId="165" fontId="11" fillId="0" borderId="77" xfId="0" applyNumberFormat="1" applyFont="1" applyBorder="1" applyAlignment="1">
      <alignment horizontal="center" vertical="center"/>
    </xf>
    <xf numFmtId="165" fontId="11" fillId="0" borderId="78" xfId="0" applyNumberFormat="1" applyFont="1" applyBorder="1" applyAlignment="1">
      <alignment horizontal="center" vertical="center"/>
    </xf>
    <xf numFmtId="165" fontId="11" fillId="0" borderId="79" xfId="0" applyNumberFormat="1" applyFont="1" applyBorder="1" applyAlignment="1">
      <alignment horizontal="center" vertical="center"/>
    </xf>
    <xf numFmtId="0" fontId="37" fillId="0" borderId="80" xfId="0" applyFont="1" applyBorder="1" applyAlignment="1">
      <alignment horizontal="center" vertical="center"/>
    </xf>
    <xf numFmtId="0" fontId="37" fillId="0" borderId="76" xfId="0" applyFont="1" applyBorder="1" applyAlignment="1">
      <alignment horizontal="center" vertical="center"/>
    </xf>
    <xf numFmtId="0" fontId="37" fillId="0" borderId="81" xfId="0" applyFont="1" applyBorder="1" applyAlignment="1">
      <alignment horizontal="center" vertical="center"/>
    </xf>
    <xf numFmtId="0" fontId="37" fillId="0" borderId="82" xfId="0" applyFont="1" applyBorder="1" applyAlignment="1">
      <alignment horizontal="center" vertical="center"/>
    </xf>
    <xf numFmtId="0" fontId="37" fillId="0" borderId="83" xfId="0" applyFont="1" applyBorder="1" applyAlignment="1">
      <alignment horizontal="center" vertical="center"/>
    </xf>
    <xf numFmtId="1" fontId="1" fillId="0" borderId="84" xfId="0" applyNumberFormat="1" applyFont="1" applyBorder="1" applyAlignment="1">
      <alignment horizontal="center"/>
    </xf>
    <xf numFmtId="1" fontId="1" fillId="0" borderId="85" xfId="0" applyNumberFormat="1" applyFont="1" applyBorder="1" applyAlignment="1">
      <alignment horizontal="center"/>
    </xf>
    <xf numFmtId="1" fontId="1" fillId="0" borderId="86" xfId="0" applyNumberFormat="1" applyFont="1" applyBorder="1" applyAlignment="1">
      <alignment horizontal="center"/>
    </xf>
    <xf numFmtId="1" fontId="1" fillId="0" borderId="87" xfId="0" applyNumberFormat="1" applyFont="1" applyBorder="1" applyAlignment="1">
      <alignment horizontal="center"/>
    </xf>
    <xf numFmtId="1" fontId="1" fillId="0" borderId="88" xfId="0" applyNumberFormat="1" applyFont="1" applyBorder="1" applyAlignment="1">
      <alignment horizontal="center"/>
    </xf>
    <xf numFmtId="1" fontId="1" fillId="0" borderId="89" xfId="0" applyNumberFormat="1" applyFont="1" applyBorder="1" applyAlignment="1">
      <alignment horizontal="center"/>
    </xf>
    <xf numFmtId="1" fontId="1" fillId="0" borderId="90" xfId="0" applyNumberFormat="1" applyFont="1" applyBorder="1" applyAlignment="1">
      <alignment horizontal="center"/>
    </xf>
    <xf numFmtId="1" fontId="1" fillId="0" borderId="91" xfId="0" applyNumberFormat="1" applyFont="1" applyBorder="1" applyAlignment="1">
      <alignment horizontal="center"/>
    </xf>
    <xf numFmtId="1" fontId="1" fillId="0" borderId="92" xfId="0" applyNumberFormat="1" applyFont="1" applyBorder="1" applyAlignment="1">
      <alignment horizontal="center"/>
    </xf>
    <xf numFmtId="1" fontId="1" fillId="0" borderId="93" xfId="0" applyNumberFormat="1" applyFont="1" applyBorder="1" applyAlignment="1">
      <alignment horizontal="center"/>
    </xf>
    <xf numFmtId="1" fontId="1" fillId="0" borderId="94" xfId="0" applyNumberFormat="1" applyFont="1" applyBorder="1" applyAlignment="1">
      <alignment horizontal="center"/>
    </xf>
    <xf numFmtId="1" fontId="1" fillId="0" borderId="95" xfId="0" applyNumberFormat="1" applyFont="1" applyBorder="1" applyAlignment="1">
      <alignment horizontal="center"/>
    </xf>
    <xf numFmtId="1" fontId="1" fillId="0" borderId="96" xfId="0" applyNumberFormat="1" applyFont="1" applyBorder="1" applyAlignment="1">
      <alignment horizontal="center"/>
    </xf>
    <xf numFmtId="1" fontId="1" fillId="0" borderId="97" xfId="0" applyNumberFormat="1" applyFont="1" applyBorder="1" applyAlignment="1">
      <alignment horizontal="center"/>
    </xf>
    <xf numFmtId="1" fontId="1" fillId="0" borderId="98" xfId="0" applyNumberFormat="1" applyFont="1" applyBorder="1" applyAlignment="1">
      <alignment horizontal="center"/>
    </xf>
    <xf numFmtId="1" fontId="1" fillId="0" borderId="99" xfId="0" applyNumberFormat="1" applyFont="1" applyBorder="1" applyAlignment="1">
      <alignment horizontal="center"/>
    </xf>
    <xf numFmtId="1" fontId="1" fillId="0" borderId="100" xfId="0" applyNumberFormat="1" applyFont="1" applyBorder="1" applyAlignment="1">
      <alignment horizontal="center"/>
    </xf>
    <xf numFmtId="1" fontId="1" fillId="0" borderId="101" xfId="0" applyNumberFormat="1" applyFont="1" applyBorder="1" applyAlignment="1">
      <alignment horizontal="center"/>
    </xf>
    <xf numFmtId="1" fontId="1" fillId="0" borderId="102" xfId="0" applyNumberFormat="1" applyFont="1" applyBorder="1" applyAlignment="1">
      <alignment horizontal="center"/>
    </xf>
    <xf numFmtId="1" fontId="1" fillId="0" borderId="103" xfId="0" applyNumberFormat="1" applyFont="1" applyFill="1" applyBorder="1" applyAlignment="1">
      <alignment horizontal="center"/>
    </xf>
    <xf numFmtId="1" fontId="1" fillId="0" borderId="104" xfId="0" applyNumberFormat="1" applyFont="1" applyFill="1" applyBorder="1" applyAlignment="1">
      <alignment horizontal="center"/>
    </xf>
    <xf numFmtId="1" fontId="1" fillId="0" borderId="105" xfId="0" applyNumberFormat="1" applyFont="1" applyFill="1" applyBorder="1" applyAlignment="1">
      <alignment horizontal="center"/>
    </xf>
    <xf numFmtId="1" fontId="1" fillId="0" borderId="106" xfId="0" applyNumberFormat="1" applyFont="1" applyFill="1" applyBorder="1" applyAlignment="1">
      <alignment horizontal="center"/>
    </xf>
    <xf numFmtId="1" fontId="1" fillId="0" borderId="107" xfId="0" applyNumberFormat="1" applyFont="1" applyBorder="1" applyAlignment="1">
      <alignment horizontal="center"/>
    </xf>
    <xf numFmtId="1" fontId="1" fillId="0" borderId="108" xfId="0" applyNumberFormat="1" applyFont="1" applyBorder="1" applyAlignment="1">
      <alignment horizontal="center"/>
    </xf>
    <xf numFmtId="1" fontId="1" fillId="0" borderId="109" xfId="0" applyNumberFormat="1" applyFont="1" applyBorder="1" applyAlignment="1">
      <alignment horizontal="center"/>
    </xf>
    <xf numFmtId="1" fontId="1" fillId="0" borderId="110" xfId="0" applyNumberFormat="1" applyFont="1" applyBorder="1" applyAlignment="1">
      <alignment horizontal="center"/>
    </xf>
    <xf numFmtId="1" fontId="1" fillId="0" borderId="111" xfId="0" applyNumberFormat="1" applyFont="1" applyBorder="1" applyAlignment="1">
      <alignment horizontal="center"/>
    </xf>
    <xf numFmtId="0" fontId="1" fillId="0" borderId="112" xfId="0" applyFont="1" applyBorder="1" applyAlignment="1">
      <alignment horizontal="center"/>
    </xf>
    <xf numFmtId="0" fontId="1" fillId="0" borderId="113" xfId="0" applyFont="1" applyBorder="1" applyAlignment="1">
      <alignment horizontal="center"/>
    </xf>
    <xf numFmtId="0" fontId="1" fillId="0" borderId="114" xfId="0" applyFont="1" applyBorder="1" applyAlignment="1">
      <alignment horizontal="center"/>
    </xf>
    <xf numFmtId="0" fontId="1" fillId="0" borderId="115" xfId="0" applyFont="1" applyBorder="1" applyAlignment="1">
      <alignment horizontal="center"/>
    </xf>
    <xf numFmtId="1" fontId="34" fillId="2" borderId="116" xfId="0" applyNumberFormat="1" applyFont="1" applyFill="1" applyBorder="1" applyAlignment="1">
      <alignment horizontal="center"/>
    </xf>
    <xf numFmtId="1" fontId="34" fillId="2" borderId="51" xfId="0" applyNumberFormat="1" applyFont="1" applyFill="1" applyBorder="1" applyAlignment="1">
      <alignment horizontal="center"/>
    </xf>
    <xf numFmtId="1" fontId="34" fillId="2" borderId="117" xfId="0" applyNumberFormat="1" applyFont="1" applyFill="1" applyBorder="1" applyAlignment="1">
      <alignment horizontal="center"/>
    </xf>
    <xf numFmtId="1" fontId="34" fillId="2" borderId="118" xfId="0" applyNumberFormat="1" applyFont="1" applyFill="1" applyBorder="1" applyAlignment="1">
      <alignment horizontal="center"/>
    </xf>
    <xf numFmtId="1" fontId="34" fillId="2" borderId="6" xfId="0" applyNumberFormat="1" applyFont="1" applyFill="1" applyBorder="1" applyAlignment="1">
      <alignment horizontal="center"/>
    </xf>
    <xf numFmtId="165" fontId="34" fillId="2" borderId="9" xfId="0" applyNumberFormat="1" applyFont="1" applyFill="1" applyBorder="1" applyAlignment="1">
      <alignment horizontal="center"/>
    </xf>
    <xf numFmtId="165" fontId="34" fillId="2" borderId="119" xfId="0" applyNumberFormat="1" applyFont="1" applyFill="1" applyBorder="1" applyAlignment="1">
      <alignment horizontal="center"/>
    </xf>
    <xf numFmtId="1" fontId="34" fillId="2" borderId="120" xfId="0" applyNumberFormat="1" applyFont="1" applyFill="1" applyBorder="1" applyAlignment="1">
      <alignment horizontal="center"/>
    </xf>
    <xf numFmtId="1" fontId="34" fillId="2" borderId="11" xfId="0" applyNumberFormat="1" applyFont="1" applyFill="1" applyBorder="1" applyAlignment="1">
      <alignment horizontal="center"/>
    </xf>
    <xf numFmtId="1" fontId="34" fillId="2" borderId="121" xfId="0" applyNumberFormat="1" applyFont="1" applyFill="1" applyBorder="1" applyAlignment="1">
      <alignment horizontal="center"/>
    </xf>
    <xf numFmtId="1" fontId="34" fillId="2" borderId="122" xfId="0" applyNumberFormat="1" applyFont="1" applyFill="1" applyBorder="1" applyAlignment="1">
      <alignment horizontal="center"/>
    </xf>
    <xf numFmtId="1" fontId="34" fillId="2" borderId="10" xfId="0" applyNumberFormat="1" applyFont="1" applyFill="1" applyBorder="1" applyAlignment="1">
      <alignment horizontal="center"/>
    </xf>
    <xf numFmtId="1" fontId="34" fillId="2" borderId="123" xfId="0" applyNumberFormat="1" applyFont="1" applyFill="1" applyBorder="1" applyAlignment="1">
      <alignment horizontal="center"/>
    </xf>
    <xf numFmtId="1" fontId="34" fillId="2" borderId="124" xfId="0" applyNumberFormat="1" applyFont="1" applyFill="1" applyBorder="1" applyAlignment="1">
      <alignment horizontal="center"/>
    </xf>
    <xf numFmtId="1" fontId="34" fillId="2" borderId="125" xfId="0" applyNumberFormat="1" applyFont="1" applyFill="1" applyBorder="1" applyAlignment="1">
      <alignment horizontal="center"/>
    </xf>
    <xf numFmtId="1" fontId="34" fillId="2" borderId="126" xfId="0" applyNumberFormat="1" applyFont="1" applyFill="1" applyBorder="1" applyAlignment="1">
      <alignment horizontal="center"/>
    </xf>
    <xf numFmtId="1" fontId="34" fillId="2" borderId="127" xfId="0" applyNumberFormat="1" applyFont="1" applyFill="1" applyBorder="1" applyAlignment="1">
      <alignment horizontal="center"/>
    </xf>
    <xf numFmtId="0" fontId="24" fillId="0" borderId="57" xfId="0" applyFont="1" applyFill="1" applyBorder="1" applyAlignment="1">
      <alignment horizontal="center" vertical="center" wrapText="1"/>
    </xf>
    <xf numFmtId="0" fontId="24" fillId="0" borderId="128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37" fillId="0" borderId="5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29" xfId="0" applyFont="1" applyBorder="1" applyAlignment="1">
      <alignment horizontal="center" vertical="center"/>
    </xf>
    <xf numFmtId="2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21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67" fontId="0" fillId="5" borderId="0" xfId="0" applyNumberFormat="1" applyFill="1" applyAlignment="1">
      <alignment horizontal="center"/>
    </xf>
    <xf numFmtId="1" fontId="1" fillId="3" borderId="95" xfId="0" applyNumberFormat="1" applyFont="1" applyFill="1" applyBorder="1" applyAlignment="1">
      <alignment horizontal="center"/>
    </xf>
    <xf numFmtId="169" fontId="13" fillId="0" borderId="62" xfId="0" applyNumberFormat="1" applyFont="1" applyBorder="1" applyAlignment="1">
      <alignment horizontal="center"/>
    </xf>
    <xf numFmtId="169" fontId="13" fillId="0" borderId="62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" fontId="1" fillId="3" borderId="94" xfId="0" applyNumberFormat="1" applyFont="1" applyFill="1" applyBorder="1" applyAlignment="1">
      <alignment horizontal="center"/>
    </xf>
    <xf numFmtId="1" fontId="1" fillId="3" borderId="96" xfId="0" applyNumberFormat="1" applyFont="1" applyFill="1" applyBorder="1" applyAlignment="1">
      <alignment horizontal="center"/>
    </xf>
    <xf numFmtId="165" fontId="13" fillId="3" borderId="6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42" fillId="0" borderId="5" xfId="0" applyFont="1" applyBorder="1" applyAlignment="1">
      <alignment horizontal="center"/>
    </xf>
    <xf numFmtId="0" fontId="42" fillId="0" borderId="2" xfId="0" applyFont="1" applyBorder="1" applyAlignment="1">
      <alignment horizontal="center"/>
    </xf>
    <xf numFmtId="0" fontId="42" fillId="0" borderId="4" xfId="0" applyFont="1" applyBorder="1" applyAlignment="1">
      <alignment horizontal="center"/>
    </xf>
    <xf numFmtId="0" fontId="42" fillId="0" borderId="130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30" fillId="4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0" fillId="4" borderId="35" xfId="0" applyFont="1" applyFill="1" applyBorder="1" applyAlignment="1">
      <alignment horizontal="center"/>
    </xf>
    <xf numFmtId="0" fontId="0" fillId="0" borderId="35" xfId="0" applyBorder="1" applyAlignment="1">
      <alignment/>
    </xf>
    <xf numFmtId="0" fontId="42" fillId="0" borderId="131" xfId="0" applyFont="1" applyBorder="1" applyAlignment="1">
      <alignment horizontal="center"/>
    </xf>
    <xf numFmtId="0" fontId="42" fillId="0" borderId="132" xfId="0" applyFont="1" applyBorder="1" applyAlignment="1">
      <alignment horizontal="center"/>
    </xf>
    <xf numFmtId="0" fontId="42" fillId="0" borderId="133" xfId="0" applyFont="1" applyBorder="1" applyAlignment="1">
      <alignment horizontal="center"/>
    </xf>
    <xf numFmtId="0" fontId="42" fillId="0" borderId="134" xfId="0" applyFont="1" applyBorder="1" applyAlignment="1">
      <alignment horizontal="center"/>
    </xf>
    <xf numFmtId="0" fontId="24" fillId="4" borderId="135" xfId="0" applyFont="1" applyFill="1" applyBorder="1" applyAlignment="1">
      <alignment horizontal="center" vertical="center"/>
    </xf>
    <xf numFmtId="0" fontId="24" fillId="4" borderId="38" xfId="0" applyFont="1" applyFill="1" applyBorder="1" applyAlignment="1">
      <alignment horizontal="center" vertical="center"/>
    </xf>
    <xf numFmtId="0" fontId="0" fillId="0" borderId="136" xfId="0" applyBorder="1" applyAlignment="1">
      <alignment horizontal="center" vertical="center"/>
    </xf>
    <xf numFmtId="0" fontId="0" fillId="0" borderId="137" xfId="0" applyBorder="1" applyAlignment="1">
      <alignment horizontal="center"/>
    </xf>
    <xf numFmtId="0" fontId="0" fillId="0" borderId="48" xfId="0" applyBorder="1" applyAlignment="1">
      <alignment horizontal="center"/>
    </xf>
    <xf numFmtId="0" fontId="8" fillId="0" borderId="138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5" fillId="0" borderId="74" xfId="0" applyFont="1" applyBorder="1" applyAlignment="1">
      <alignment horizontal="center" vertical="center"/>
    </xf>
    <xf numFmtId="0" fontId="45" fillId="0" borderId="3" xfId="0" applyFont="1" applyBorder="1" applyAlignment="1">
      <alignment horizontal="center" vertical="center"/>
    </xf>
    <xf numFmtId="0" fontId="45" fillId="0" borderId="73" xfId="0" applyFont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139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0" xfId="0" applyBorder="1" applyAlignment="1">
      <alignment horizontal="center"/>
    </xf>
    <xf numFmtId="0" fontId="0" fillId="0" borderId="141" xfId="0" applyBorder="1" applyAlignment="1">
      <alignment horizontal="center"/>
    </xf>
    <xf numFmtId="0" fontId="8" fillId="4" borderId="74" xfId="0" applyFont="1" applyFill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1" fontId="1" fillId="0" borderId="112" xfId="0" applyNumberFormat="1" applyFont="1" applyBorder="1" applyAlignment="1">
      <alignment horizontal="center"/>
    </xf>
    <xf numFmtId="1" fontId="1" fillId="0" borderId="142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FM_Hd_22_A167       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055"/>
          <c:w val="0.942"/>
          <c:h val="0.86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Panel!$D$9</c:f>
              <c:strCache>
                <c:ptCount val="1"/>
                <c:pt idx="0">
                  <c:v>FL,  gr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57"/>
            <c:marker>
              <c:size val="3"/>
              <c:spPr>
                <a:solidFill>
                  <a:srgbClr val="FFCC00"/>
                </a:solidFill>
                <a:ln>
                  <a:solidFill>
                    <a:srgbClr val="FFCC00"/>
                  </a:solidFill>
                </a:ln>
              </c:spPr>
            </c:marker>
          </c:dPt>
          <c:dPt>
            <c:idx val="59"/>
            <c:marker>
              <c:size val="3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Panel!$A$10:$A$73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Panel!$D$10:$D$73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Panel!$G$9</c:f>
              <c:strCache>
                <c:ptCount val="1"/>
                <c:pt idx="0">
                  <c:v>Fu,  gr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dPt>
            <c:idx val="6"/>
            <c:spPr>
              <a:ln w="12700">
                <a:solidFill>
                  <a:srgbClr val="00FFFF"/>
                </a:solidFill>
              </a:ln>
            </c:spPr>
            <c:marker>
              <c:size val="3"/>
              <c:spPr>
                <a:solidFill>
                  <a:srgbClr val="FFCC00"/>
                </a:solidFill>
                <a:ln>
                  <a:solidFill>
                    <a:srgbClr val="FFCC00"/>
                  </a:solidFill>
                </a:ln>
              </c:spPr>
            </c:marker>
          </c:dPt>
          <c:dPt>
            <c:idx val="22"/>
            <c:spPr>
              <a:ln w="12700">
                <a:solidFill>
                  <a:srgbClr val="00FFFF"/>
                </a:solidFill>
              </a:ln>
            </c:spPr>
            <c:marker>
              <c:size val="3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Panel!$A$10:$A$73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Panel!$G$10:$G$73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axId val="47096011"/>
        <c:axId val="21210916"/>
      </c:scatterChart>
      <c:valAx>
        <c:axId val="47096011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-0.00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210916"/>
        <c:crosses val="autoZero"/>
        <c:crossBetween val="midCat"/>
        <c:dispUnits/>
      </c:valAx>
      <c:valAx>
        <c:axId val="21210916"/>
        <c:scaling>
          <c:orientation val="minMax"/>
          <c:max val="9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gr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09601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5"/>
          <c:y val="0.162"/>
        </c:manualLayout>
      </c:layout>
      <c:overlay val="0"/>
      <c:txPr>
        <a:bodyPr vert="horz" rot="0"/>
        <a:lstStyle/>
        <a:p>
          <a:pPr>
            <a:defRPr lang="en-US" cap="none" sz="6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FM_Hd_22_A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75"/>
          <c:w val="0.99125"/>
          <c:h val="0.883"/>
        </c:manualLayout>
      </c:layout>
      <c:scatterChart>
        <c:scatterStyle val="lineMarker"/>
        <c:varyColors val="0"/>
        <c:ser>
          <c:idx val="3"/>
          <c:order val="0"/>
          <c:tx>
            <c:strRef>
              <c:f>Module!$E$9</c:f>
              <c:strCache>
                <c:ptCount val="1"/>
                <c:pt idx="0">
                  <c:v>AU-46 cm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Module!$E$10:$E$73</c:f>
              <c:numCache/>
            </c:numRef>
          </c:yVal>
          <c:smooth val="0"/>
        </c:ser>
        <c:ser>
          <c:idx val="4"/>
          <c:order val="1"/>
          <c:tx>
            <c:strRef>
              <c:f>Module!$F$9</c:f>
              <c:strCache>
                <c:ptCount val="1"/>
                <c:pt idx="0">
                  <c:v>AU-126 cm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Module!$F$10:$F$73</c:f>
              <c:numCache/>
            </c:numRef>
          </c:yVal>
          <c:smooth val="0"/>
        </c:ser>
        <c:ser>
          <c:idx val="5"/>
          <c:order val="2"/>
          <c:tx>
            <c:strRef>
              <c:f>Module!$G$9</c:f>
              <c:strCache>
                <c:ptCount val="1"/>
                <c:pt idx="0">
                  <c:v>AU-206 cm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Module!$G$10:$G$73</c:f>
              <c:numCache/>
            </c:numRef>
          </c:yVal>
          <c:smooth val="0"/>
        </c:ser>
        <c:axId val="8093845"/>
        <c:axId val="5735742"/>
      </c:scatterChart>
      <c:valAx>
        <c:axId val="8093845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5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0.0185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35742"/>
        <c:crosses val="autoZero"/>
        <c:crossBetween val="midCat"/>
        <c:dispUnits/>
      </c:valAx>
      <c:valAx>
        <c:axId val="5735742"/>
        <c:scaling>
          <c:orientation val="minMax"/>
          <c:max val="2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>
            <c:manualLayout>
              <c:xMode val="factor"/>
              <c:yMode val="factor"/>
              <c:x val="0.02"/>
              <c:y val="0.15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09384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3"/>
          <c:y val="0.454"/>
          <c:w val="0.134"/>
          <c:h val="0.422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FM_Hd_22_B162      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085"/>
          <c:w val="0.93875"/>
          <c:h val="0.8915"/>
        </c:manualLayout>
      </c:layout>
      <c:scatterChart>
        <c:scatterStyle val="lineMarker"/>
        <c:varyColors val="0"/>
        <c:ser>
          <c:idx val="0"/>
          <c:order val="0"/>
          <c:tx>
            <c:strRef>
              <c:f>Panel!$K$9</c:f>
              <c:strCache>
                <c:ptCount val="1"/>
                <c:pt idx="0">
                  <c:v>FL,  gr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Panel!$A$10:$A$73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Panel!$K$10:$K$73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Panel!$N$9</c:f>
              <c:strCache>
                <c:ptCount val="1"/>
                <c:pt idx="0">
                  <c:v>Fu,  gr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Panel!$A$10:$A$73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Panel!$N$10:$N$73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axId val="56680517"/>
        <c:axId val="40362606"/>
      </c:scatterChart>
      <c:valAx>
        <c:axId val="56680517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-0.00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362606"/>
        <c:crosses val="autoZero"/>
        <c:crossBetween val="midCat"/>
        <c:dispUnits/>
      </c:valAx>
      <c:valAx>
        <c:axId val="40362606"/>
        <c:scaling>
          <c:orientation val="minMax"/>
          <c:max val="95"/>
          <c:min val="6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gr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68051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4675"/>
        </c:manualLayout>
      </c:layout>
      <c:overlay val="0"/>
      <c:txPr>
        <a:bodyPr vert="horz" rot="0"/>
        <a:lstStyle/>
        <a:p>
          <a:pPr>
            <a:defRPr lang="en-US" cap="none" sz="6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FM_Hd_22_A     Fe</a:t>
            </a:r>
            <a:r>
              <a:rPr lang="en-US" cap="none" sz="1000" b="1" i="1" u="none" baseline="30000">
                <a:latin typeface="Arial"/>
                <a:ea typeface="Arial"/>
                <a:cs typeface="Arial"/>
              </a:rPr>
              <a:t>55</a:t>
            </a:r>
          </a:p>
        </c:rich>
      </c:tx>
      <c:layout>
        <c:manualLayout>
          <c:xMode val="factor"/>
          <c:yMode val="factor"/>
          <c:x val="0.002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325"/>
          <c:w val="0.98925"/>
          <c:h val="0.93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Module!$B$9</c:f>
              <c:strCache>
                <c:ptCount val="1"/>
                <c:pt idx="0">
                  <c:v>AL-46 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Module!$B$10:$B$73</c:f>
              <c:numCache>
                <c:ptCount val="64"/>
                <c:pt idx="0">
                  <c:v>179.3</c:v>
                </c:pt>
                <c:pt idx="1">
                  <c:v>177.3</c:v>
                </c:pt>
                <c:pt idx="2">
                  <c:v>176.5</c:v>
                </c:pt>
                <c:pt idx="3">
                  <c:v>177.3</c:v>
                </c:pt>
                <c:pt idx="4">
                  <c:v>176.3</c:v>
                </c:pt>
                <c:pt idx="5">
                  <c:v>179.9</c:v>
                </c:pt>
                <c:pt idx="6">
                  <c:v>179.1</c:v>
                </c:pt>
                <c:pt idx="7">
                  <c:v>176.3</c:v>
                </c:pt>
                <c:pt idx="8">
                  <c:v>181.2</c:v>
                </c:pt>
                <c:pt idx="9">
                  <c:v>176.2</c:v>
                </c:pt>
                <c:pt idx="10">
                  <c:v>180.9</c:v>
                </c:pt>
                <c:pt idx="11">
                  <c:v>182.6</c:v>
                </c:pt>
                <c:pt idx="12">
                  <c:v>182.6</c:v>
                </c:pt>
                <c:pt idx="13">
                  <c:v>181.1</c:v>
                </c:pt>
                <c:pt idx="14">
                  <c:v>184</c:v>
                </c:pt>
                <c:pt idx="15">
                  <c:v>181.3</c:v>
                </c:pt>
                <c:pt idx="16">
                  <c:v>182.8</c:v>
                </c:pt>
                <c:pt idx="17">
                  <c:v>180</c:v>
                </c:pt>
                <c:pt idx="18">
                  <c:v>185.8</c:v>
                </c:pt>
                <c:pt idx="19">
                  <c:v>176.2</c:v>
                </c:pt>
                <c:pt idx="20">
                  <c:v>182.8</c:v>
                </c:pt>
                <c:pt idx="21">
                  <c:v>183.2</c:v>
                </c:pt>
                <c:pt idx="22">
                  <c:v>184</c:v>
                </c:pt>
                <c:pt idx="23">
                  <c:v>177.1</c:v>
                </c:pt>
                <c:pt idx="24">
                  <c:v>180.8</c:v>
                </c:pt>
                <c:pt idx="25">
                  <c:v>179.8</c:v>
                </c:pt>
                <c:pt idx="26">
                  <c:v>178.3</c:v>
                </c:pt>
                <c:pt idx="27">
                  <c:v>177.4</c:v>
                </c:pt>
                <c:pt idx="28">
                  <c:v>181.7</c:v>
                </c:pt>
                <c:pt idx="29">
                  <c:v>180.4</c:v>
                </c:pt>
                <c:pt idx="30">
                  <c:v>182</c:v>
                </c:pt>
                <c:pt idx="31">
                  <c:v>176.9</c:v>
                </c:pt>
                <c:pt idx="32">
                  <c:v>185.5</c:v>
                </c:pt>
                <c:pt idx="33">
                  <c:v>179.8</c:v>
                </c:pt>
                <c:pt idx="34">
                  <c:v>179.3</c:v>
                </c:pt>
                <c:pt idx="35">
                  <c:v>182.3</c:v>
                </c:pt>
                <c:pt idx="36">
                  <c:v>186.3</c:v>
                </c:pt>
                <c:pt idx="37">
                  <c:v>181.5</c:v>
                </c:pt>
                <c:pt idx="38">
                  <c:v>183.4</c:v>
                </c:pt>
                <c:pt idx="39">
                  <c:v>186.5</c:v>
                </c:pt>
                <c:pt idx="40">
                  <c:v>188.9</c:v>
                </c:pt>
                <c:pt idx="41">
                  <c:v>181.8</c:v>
                </c:pt>
                <c:pt idx="42">
                  <c:v>187.1</c:v>
                </c:pt>
                <c:pt idx="43">
                  <c:v>182.5</c:v>
                </c:pt>
                <c:pt idx="44">
                  <c:v>181.5</c:v>
                </c:pt>
                <c:pt idx="45">
                  <c:v>187.8</c:v>
                </c:pt>
                <c:pt idx="46">
                  <c:v>180.5</c:v>
                </c:pt>
                <c:pt idx="47">
                  <c:v>188.4</c:v>
                </c:pt>
                <c:pt idx="48">
                  <c:v>179.3</c:v>
                </c:pt>
                <c:pt idx="49">
                  <c:v>182.2</c:v>
                </c:pt>
                <c:pt idx="50">
                  <c:v>183.1</c:v>
                </c:pt>
                <c:pt idx="51">
                  <c:v>184.5</c:v>
                </c:pt>
                <c:pt idx="52">
                  <c:v>182</c:v>
                </c:pt>
                <c:pt idx="53">
                  <c:v>182.3</c:v>
                </c:pt>
                <c:pt idx="54">
                  <c:v>187</c:v>
                </c:pt>
                <c:pt idx="55">
                  <c:v>185.7</c:v>
                </c:pt>
                <c:pt idx="56">
                  <c:v>187.3</c:v>
                </c:pt>
                <c:pt idx="57">
                  <c:v>186.6</c:v>
                </c:pt>
                <c:pt idx="58">
                  <c:v>184.5</c:v>
                </c:pt>
                <c:pt idx="59">
                  <c:v>182.3</c:v>
                </c:pt>
                <c:pt idx="60">
                  <c:v>189</c:v>
                </c:pt>
                <c:pt idx="61">
                  <c:v>191.3</c:v>
                </c:pt>
                <c:pt idx="62">
                  <c:v>187.9</c:v>
                </c:pt>
                <c:pt idx="63">
                  <c:v>189.6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Module!$C$9</c:f>
              <c:strCache>
                <c:ptCount val="1"/>
                <c:pt idx="0">
                  <c:v>AL-126  cm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Module!$C$10:$C$73</c:f>
              <c:numCache>
                <c:ptCount val="64"/>
                <c:pt idx="0">
                  <c:v>178.9</c:v>
                </c:pt>
                <c:pt idx="1">
                  <c:v>178.6</c:v>
                </c:pt>
                <c:pt idx="2">
                  <c:v>179.2</c:v>
                </c:pt>
                <c:pt idx="3">
                  <c:v>178.6</c:v>
                </c:pt>
                <c:pt idx="4">
                  <c:v>176.4</c:v>
                </c:pt>
                <c:pt idx="5">
                  <c:v>183</c:v>
                </c:pt>
                <c:pt idx="6">
                  <c:v>175.5</c:v>
                </c:pt>
                <c:pt idx="7">
                  <c:v>175.6</c:v>
                </c:pt>
                <c:pt idx="8">
                  <c:v>177.3</c:v>
                </c:pt>
                <c:pt idx="9">
                  <c:v>181</c:v>
                </c:pt>
                <c:pt idx="10">
                  <c:v>172.9</c:v>
                </c:pt>
                <c:pt idx="11">
                  <c:v>177.3</c:v>
                </c:pt>
                <c:pt idx="12">
                  <c:v>180.2</c:v>
                </c:pt>
                <c:pt idx="13">
                  <c:v>179.5</c:v>
                </c:pt>
                <c:pt idx="14">
                  <c:v>177.4</c:v>
                </c:pt>
                <c:pt idx="15">
                  <c:v>177.9</c:v>
                </c:pt>
                <c:pt idx="16">
                  <c:v>173.7</c:v>
                </c:pt>
                <c:pt idx="17">
                  <c:v>177.2</c:v>
                </c:pt>
                <c:pt idx="18">
                  <c:v>179.6</c:v>
                </c:pt>
                <c:pt idx="19">
                  <c:v>173.8</c:v>
                </c:pt>
                <c:pt idx="20">
                  <c:v>177.5</c:v>
                </c:pt>
                <c:pt idx="21">
                  <c:v>175.9</c:v>
                </c:pt>
                <c:pt idx="22">
                  <c:v>179.8</c:v>
                </c:pt>
                <c:pt idx="23">
                  <c:v>172.6</c:v>
                </c:pt>
                <c:pt idx="24">
                  <c:v>175.9</c:v>
                </c:pt>
                <c:pt idx="25">
                  <c:v>179.2</c:v>
                </c:pt>
                <c:pt idx="26">
                  <c:v>175.1</c:v>
                </c:pt>
                <c:pt idx="27">
                  <c:v>176.8</c:v>
                </c:pt>
                <c:pt idx="28">
                  <c:v>178.7</c:v>
                </c:pt>
                <c:pt idx="29">
                  <c:v>180.5</c:v>
                </c:pt>
                <c:pt idx="30">
                  <c:v>181.6</c:v>
                </c:pt>
                <c:pt idx="31">
                  <c:v>174.5</c:v>
                </c:pt>
                <c:pt idx="32">
                  <c:v>180</c:v>
                </c:pt>
                <c:pt idx="33">
                  <c:v>182.1</c:v>
                </c:pt>
                <c:pt idx="34">
                  <c:v>179.5</c:v>
                </c:pt>
                <c:pt idx="35">
                  <c:v>181.9</c:v>
                </c:pt>
                <c:pt idx="36">
                  <c:v>187</c:v>
                </c:pt>
                <c:pt idx="37">
                  <c:v>183.1</c:v>
                </c:pt>
                <c:pt idx="38">
                  <c:v>180.6</c:v>
                </c:pt>
                <c:pt idx="39">
                  <c:v>182.4</c:v>
                </c:pt>
                <c:pt idx="40">
                  <c:v>178.8</c:v>
                </c:pt>
                <c:pt idx="41">
                  <c:v>180.4</c:v>
                </c:pt>
                <c:pt idx="42">
                  <c:v>181.3</c:v>
                </c:pt>
                <c:pt idx="43">
                  <c:v>177.7</c:v>
                </c:pt>
                <c:pt idx="44">
                  <c:v>179.8</c:v>
                </c:pt>
                <c:pt idx="45">
                  <c:v>183</c:v>
                </c:pt>
                <c:pt idx="46">
                  <c:v>180.9</c:v>
                </c:pt>
                <c:pt idx="47">
                  <c:v>181.6</c:v>
                </c:pt>
                <c:pt idx="48">
                  <c:v>181.3</c:v>
                </c:pt>
                <c:pt idx="49">
                  <c:v>177.5</c:v>
                </c:pt>
                <c:pt idx="50">
                  <c:v>181.3</c:v>
                </c:pt>
                <c:pt idx="51">
                  <c:v>180.2</c:v>
                </c:pt>
                <c:pt idx="52">
                  <c:v>182.2</c:v>
                </c:pt>
                <c:pt idx="53">
                  <c:v>178.6</c:v>
                </c:pt>
                <c:pt idx="54">
                  <c:v>185.9</c:v>
                </c:pt>
                <c:pt idx="55">
                  <c:v>180.1</c:v>
                </c:pt>
                <c:pt idx="56">
                  <c:v>182.2</c:v>
                </c:pt>
                <c:pt idx="57">
                  <c:v>180.4</c:v>
                </c:pt>
                <c:pt idx="58">
                  <c:v>181.3</c:v>
                </c:pt>
                <c:pt idx="59">
                  <c:v>180.5</c:v>
                </c:pt>
                <c:pt idx="60">
                  <c:v>180.1</c:v>
                </c:pt>
                <c:pt idx="61">
                  <c:v>184.6</c:v>
                </c:pt>
                <c:pt idx="62">
                  <c:v>182.6</c:v>
                </c:pt>
                <c:pt idx="63">
                  <c:v>185.5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Module!$D$9</c:f>
              <c:strCache>
                <c:ptCount val="1"/>
                <c:pt idx="0">
                  <c:v>AL-206  cm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Module!$D$10:$D$73</c:f>
              <c:numCache>
                <c:ptCount val="64"/>
                <c:pt idx="0">
                  <c:v>183.5</c:v>
                </c:pt>
                <c:pt idx="1">
                  <c:v>175.2</c:v>
                </c:pt>
                <c:pt idx="2">
                  <c:v>175.7</c:v>
                </c:pt>
                <c:pt idx="3">
                  <c:v>180.6</c:v>
                </c:pt>
                <c:pt idx="4">
                  <c:v>181.2</c:v>
                </c:pt>
                <c:pt idx="5">
                  <c:v>176.3</c:v>
                </c:pt>
                <c:pt idx="6">
                  <c:v>178.4</c:v>
                </c:pt>
                <c:pt idx="7">
                  <c:v>181.1</c:v>
                </c:pt>
                <c:pt idx="8">
                  <c:v>178.7</c:v>
                </c:pt>
                <c:pt idx="9">
                  <c:v>181.8</c:v>
                </c:pt>
                <c:pt idx="10">
                  <c:v>178.9</c:v>
                </c:pt>
                <c:pt idx="11">
                  <c:v>178.5</c:v>
                </c:pt>
                <c:pt idx="12">
                  <c:v>180.4</c:v>
                </c:pt>
                <c:pt idx="13">
                  <c:v>178.6</c:v>
                </c:pt>
                <c:pt idx="14">
                  <c:v>176.1</c:v>
                </c:pt>
                <c:pt idx="15">
                  <c:v>177.9</c:v>
                </c:pt>
                <c:pt idx="16">
                  <c:v>180.2</c:v>
                </c:pt>
                <c:pt idx="17">
                  <c:v>177.2</c:v>
                </c:pt>
                <c:pt idx="18">
                  <c:v>184</c:v>
                </c:pt>
                <c:pt idx="19">
                  <c:v>177.2</c:v>
                </c:pt>
                <c:pt idx="20">
                  <c:v>179.4</c:v>
                </c:pt>
                <c:pt idx="21">
                  <c:v>180.7</c:v>
                </c:pt>
                <c:pt idx="22">
                  <c:v>180.5</c:v>
                </c:pt>
                <c:pt idx="23">
                  <c:v>179.1</c:v>
                </c:pt>
                <c:pt idx="24">
                  <c:v>177.8</c:v>
                </c:pt>
                <c:pt idx="25">
                  <c:v>180.5</c:v>
                </c:pt>
                <c:pt idx="26">
                  <c:v>179.4</c:v>
                </c:pt>
                <c:pt idx="27">
                  <c:v>179.3</c:v>
                </c:pt>
                <c:pt idx="28">
                  <c:v>178</c:v>
                </c:pt>
                <c:pt idx="29">
                  <c:v>184</c:v>
                </c:pt>
                <c:pt idx="30">
                  <c:v>175.2</c:v>
                </c:pt>
                <c:pt idx="31">
                  <c:v>180.6</c:v>
                </c:pt>
                <c:pt idx="32">
                  <c:v>180.3</c:v>
                </c:pt>
                <c:pt idx="33">
                  <c:v>180.7</c:v>
                </c:pt>
                <c:pt idx="34">
                  <c:v>180.9</c:v>
                </c:pt>
                <c:pt idx="35">
                  <c:v>183.7</c:v>
                </c:pt>
                <c:pt idx="36">
                  <c:v>181.8</c:v>
                </c:pt>
                <c:pt idx="37">
                  <c:v>184.5</c:v>
                </c:pt>
                <c:pt idx="38">
                  <c:v>180.6</c:v>
                </c:pt>
                <c:pt idx="39">
                  <c:v>178.8</c:v>
                </c:pt>
                <c:pt idx="40">
                  <c:v>177</c:v>
                </c:pt>
                <c:pt idx="41">
                  <c:v>186.5</c:v>
                </c:pt>
                <c:pt idx="42">
                  <c:v>184.2</c:v>
                </c:pt>
                <c:pt idx="43">
                  <c:v>180.5</c:v>
                </c:pt>
                <c:pt idx="44">
                  <c:v>181.7</c:v>
                </c:pt>
                <c:pt idx="45">
                  <c:v>182.6</c:v>
                </c:pt>
                <c:pt idx="46">
                  <c:v>184.2</c:v>
                </c:pt>
                <c:pt idx="47">
                  <c:v>179.6</c:v>
                </c:pt>
                <c:pt idx="48">
                  <c:v>182.7</c:v>
                </c:pt>
                <c:pt idx="49">
                  <c:v>181</c:v>
                </c:pt>
                <c:pt idx="50">
                  <c:v>183.7</c:v>
                </c:pt>
                <c:pt idx="51">
                  <c:v>179.5</c:v>
                </c:pt>
                <c:pt idx="52">
                  <c:v>182</c:v>
                </c:pt>
                <c:pt idx="53">
                  <c:v>182.5</c:v>
                </c:pt>
                <c:pt idx="54">
                  <c:v>181.7</c:v>
                </c:pt>
                <c:pt idx="55">
                  <c:v>179.5</c:v>
                </c:pt>
                <c:pt idx="56">
                  <c:v>181.8</c:v>
                </c:pt>
                <c:pt idx="57">
                  <c:v>180.9</c:v>
                </c:pt>
                <c:pt idx="58">
                  <c:v>181.6</c:v>
                </c:pt>
                <c:pt idx="59">
                  <c:v>180.5</c:v>
                </c:pt>
                <c:pt idx="60">
                  <c:v>183.5</c:v>
                </c:pt>
                <c:pt idx="61">
                  <c:v>183.3</c:v>
                </c:pt>
                <c:pt idx="62">
                  <c:v>181.9</c:v>
                </c:pt>
                <c:pt idx="63">
                  <c:v>185.5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Module!$E$9</c:f>
              <c:strCache>
                <c:ptCount val="1"/>
                <c:pt idx="0">
                  <c:v>AU-46 cm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Module!$E$10:$E$73</c:f>
              <c:numCache>
                <c:ptCount val="64"/>
                <c:pt idx="0">
                  <c:v>182.1</c:v>
                </c:pt>
                <c:pt idx="1">
                  <c:v>182.2</c:v>
                </c:pt>
                <c:pt idx="2">
                  <c:v>185.5</c:v>
                </c:pt>
                <c:pt idx="3">
                  <c:v>185.9</c:v>
                </c:pt>
                <c:pt idx="4">
                  <c:v>75.5</c:v>
                </c:pt>
                <c:pt idx="5">
                  <c:v>183.1</c:v>
                </c:pt>
                <c:pt idx="6">
                  <c:v>179.7</c:v>
                </c:pt>
                <c:pt idx="7">
                  <c:v>183.8</c:v>
                </c:pt>
                <c:pt idx="8">
                  <c:v>184.5</c:v>
                </c:pt>
                <c:pt idx="9">
                  <c:v>185.5</c:v>
                </c:pt>
                <c:pt idx="10">
                  <c:v>180.8</c:v>
                </c:pt>
                <c:pt idx="11">
                  <c:v>182.5</c:v>
                </c:pt>
                <c:pt idx="12">
                  <c:v>181.9</c:v>
                </c:pt>
                <c:pt idx="13">
                  <c:v>182.2</c:v>
                </c:pt>
                <c:pt idx="14">
                  <c:v>183.7</c:v>
                </c:pt>
                <c:pt idx="15">
                  <c:v>180.5</c:v>
                </c:pt>
                <c:pt idx="16">
                  <c:v>185.1</c:v>
                </c:pt>
                <c:pt idx="17">
                  <c:v>182.7</c:v>
                </c:pt>
                <c:pt idx="18">
                  <c:v>188.1</c:v>
                </c:pt>
                <c:pt idx="19">
                  <c:v>180</c:v>
                </c:pt>
                <c:pt idx="20">
                  <c:v>180.1</c:v>
                </c:pt>
                <c:pt idx="21">
                  <c:v>182.3</c:v>
                </c:pt>
                <c:pt idx="22">
                  <c:v>178.2</c:v>
                </c:pt>
                <c:pt idx="23">
                  <c:v>186.7</c:v>
                </c:pt>
                <c:pt idx="24">
                  <c:v>182.9</c:v>
                </c:pt>
                <c:pt idx="25">
                  <c:v>178.3</c:v>
                </c:pt>
                <c:pt idx="26">
                  <c:v>181.2</c:v>
                </c:pt>
                <c:pt idx="27">
                  <c:v>181.9</c:v>
                </c:pt>
                <c:pt idx="28">
                  <c:v>179.3</c:v>
                </c:pt>
                <c:pt idx="29">
                  <c:v>182.3</c:v>
                </c:pt>
                <c:pt idx="30">
                  <c:v>178.1</c:v>
                </c:pt>
                <c:pt idx="31">
                  <c:v>180.9</c:v>
                </c:pt>
                <c:pt idx="32">
                  <c:v>182.2</c:v>
                </c:pt>
                <c:pt idx="33">
                  <c:v>180.9</c:v>
                </c:pt>
                <c:pt idx="34">
                  <c:v>188.1</c:v>
                </c:pt>
                <c:pt idx="35">
                  <c:v>182.2</c:v>
                </c:pt>
                <c:pt idx="36">
                  <c:v>186</c:v>
                </c:pt>
                <c:pt idx="37">
                  <c:v>181.6</c:v>
                </c:pt>
                <c:pt idx="38">
                  <c:v>181.1</c:v>
                </c:pt>
                <c:pt idx="39">
                  <c:v>183.4</c:v>
                </c:pt>
                <c:pt idx="40">
                  <c:v>183.8</c:v>
                </c:pt>
                <c:pt idx="41">
                  <c:v>181.3</c:v>
                </c:pt>
                <c:pt idx="42">
                  <c:v>183.4</c:v>
                </c:pt>
                <c:pt idx="43">
                  <c:v>182.8</c:v>
                </c:pt>
                <c:pt idx="44">
                  <c:v>181.2</c:v>
                </c:pt>
                <c:pt idx="45">
                  <c:v>187</c:v>
                </c:pt>
                <c:pt idx="46">
                  <c:v>182.8</c:v>
                </c:pt>
                <c:pt idx="47">
                  <c:v>182.6</c:v>
                </c:pt>
                <c:pt idx="48">
                  <c:v>183</c:v>
                </c:pt>
                <c:pt idx="49">
                  <c:v>183.9</c:v>
                </c:pt>
                <c:pt idx="50">
                  <c:v>187.1</c:v>
                </c:pt>
                <c:pt idx="51">
                  <c:v>181</c:v>
                </c:pt>
                <c:pt idx="52">
                  <c:v>183.2</c:v>
                </c:pt>
                <c:pt idx="53">
                  <c:v>183.2</c:v>
                </c:pt>
                <c:pt idx="54">
                  <c:v>183.1</c:v>
                </c:pt>
                <c:pt idx="55">
                  <c:v>186.3</c:v>
                </c:pt>
                <c:pt idx="56">
                  <c:v>179.5</c:v>
                </c:pt>
                <c:pt idx="57">
                  <c:v>187</c:v>
                </c:pt>
                <c:pt idx="58">
                  <c:v>185.1</c:v>
                </c:pt>
                <c:pt idx="59">
                  <c:v>183.2</c:v>
                </c:pt>
                <c:pt idx="60">
                  <c:v>182.4</c:v>
                </c:pt>
                <c:pt idx="61">
                  <c:v>185.1</c:v>
                </c:pt>
                <c:pt idx="62">
                  <c:v>182.3</c:v>
                </c:pt>
                <c:pt idx="63">
                  <c:v>186.8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Module!$F$9</c:f>
              <c:strCache>
                <c:ptCount val="1"/>
                <c:pt idx="0">
                  <c:v>AU-126 cm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Module!$F$10:$F$73</c:f>
              <c:numCache>
                <c:ptCount val="64"/>
                <c:pt idx="0">
                  <c:v>180</c:v>
                </c:pt>
                <c:pt idx="1">
                  <c:v>173.8</c:v>
                </c:pt>
                <c:pt idx="2">
                  <c:v>179.3</c:v>
                </c:pt>
                <c:pt idx="3">
                  <c:v>180.7</c:v>
                </c:pt>
                <c:pt idx="4">
                  <c:v>148</c:v>
                </c:pt>
                <c:pt idx="5">
                  <c:v>184.2</c:v>
                </c:pt>
                <c:pt idx="6">
                  <c:v>174.9</c:v>
                </c:pt>
                <c:pt idx="7">
                  <c:v>180.8</c:v>
                </c:pt>
                <c:pt idx="8">
                  <c:v>179.8</c:v>
                </c:pt>
                <c:pt idx="9">
                  <c:v>179.9</c:v>
                </c:pt>
                <c:pt idx="10">
                  <c:v>183.2</c:v>
                </c:pt>
                <c:pt idx="11">
                  <c:v>182.4</c:v>
                </c:pt>
                <c:pt idx="12">
                  <c:v>182.9</c:v>
                </c:pt>
                <c:pt idx="13">
                  <c:v>180.2</c:v>
                </c:pt>
                <c:pt idx="14">
                  <c:v>180.3</c:v>
                </c:pt>
                <c:pt idx="15">
                  <c:v>177</c:v>
                </c:pt>
                <c:pt idx="16">
                  <c:v>182.7</c:v>
                </c:pt>
                <c:pt idx="17">
                  <c:v>180</c:v>
                </c:pt>
                <c:pt idx="18">
                  <c:v>185.4</c:v>
                </c:pt>
                <c:pt idx="19">
                  <c:v>178.8</c:v>
                </c:pt>
                <c:pt idx="20">
                  <c:v>179.2</c:v>
                </c:pt>
                <c:pt idx="21">
                  <c:v>180.9</c:v>
                </c:pt>
                <c:pt idx="22">
                  <c:v>182.3</c:v>
                </c:pt>
                <c:pt idx="23">
                  <c:v>178.9</c:v>
                </c:pt>
                <c:pt idx="24">
                  <c:v>176.4</c:v>
                </c:pt>
                <c:pt idx="25">
                  <c:v>180.9</c:v>
                </c:pt>
                <c:pt idx="26">
                  <c:v>176.6</c:v>
                </c:pt>
                <c:pt idx="27">
                  <c:v>180.4</c:v>
                </c:pt>
                <c:pt idx="28">
                  <c:v>178.9</c:v>
                </c:pt>
                <c:pt idx="29">
                  <c:v>178.8</c:v>
                </c:pt>
                <c:pt idx="30">
                  <c:v>179.8</c:v>
                </c:pt>
                <c:pt idx="31">
                  <c:v>179.2</c:v>
                </c:pt>
                <c:pt idx="32">
                  <c:v>184.8</c:v>
                </c:pt>
                <c:pt idx="33">
                  <c:v>181.5</c:v>
                </c:pt>
                <c:pt idx="34">
                  <c:v>182.2</c:v>
                </c:pt>
                <c:pt idx="35">
                  <c:v>182.6</c:v>
                </c:pt>
                <c:pt idx="36">
                  <c:v>193</c:v>
                </c:pt>
                <c:pt idx="37">
                  <c:v>180.3</c:v>
                </c:pt>
                <c:pt idx="38">
                  <c:v>184.1</c:v>
                </c:pt>
                <c:pt idx="39">
                  <c:v>176.1</c:v>
                </c:pt>
                <c:pt idx="40">
                  <c:v>182.7</c:v>
                </c:pt>
                <c:pt idx="41">
                  <c:v>182</c:v>
                </c:pt>
                <c:pt idx="42">
                  <c:v>181.2</c:v>
                </c:pt>
                <c:pt idx="43">
                  <c:v>184.5</c:v>
                </c:pt>
                <c:pt idx="44">
                  <c:v>177.9</c:v>
                </c:pt>
                <c:pt idx="45">
                  <c:v>178.3</c:v>
                </c:pt>
                <c:pt idx="46">
                  <c:v>179.6</c:v>
                </c:pt>
                <c:pt idx="47">
                  <c:v>177.8</c:v>
                </c:pt>
                <c:pt idx="48">
                  <c:v>181.9</c:v>
                </c:pt>
                <c:pt idx="49">
                  <c:v>181.6</c:v>
                </c:pt>
                <c:pt idx="50">
                  <c:v>181</c:v>
                </c:pt>
                <c:pt idx="51">
                  <c:v>179.5</c:v>
                </c:pt>
                <c:pt idx="52">
                  <c:v>179.4</c:v>
                </c:pt>
                <c:pt idx="53">
                  <c:v>180.4</c:v>
                </c:pt>
                <c:pt idx="54">
                  <c:v>180.7</c:v>
                </c:pt>
                <c:pt idx="55">
                  <c:v>177.3</c:v>
                </c:pt>
                <c:pt idx="56">
                  <c:v>181.3</c:v>
                </c:pt>
                <c:pt idx="57">
                  <c:v>179.5</c:v>
                </c:pt>
                <c:pt idx="58">
                  <c:v>181</c:v>
                </c:pt>
                <c:pt idx="59">
                  <c:v>178.5</c:v>
                </c:pt>
                <c:pt idx="60">
                  <c:v>177.7</c:v>
                </c:pt>
                <c:pt idx="61">
                  <c:v>177.5</c:v>
                </c:pt>
                <c:pt idx="62">
                  <c:v>178.8</c:v>
                </c:pt>
                <c:pt idx="63">
                  <c:v>178.3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Module!$G$9</c:f>
              <c:strCache>
                <c:ptCount val="1"/>
                <c:pt idx="0">
                  <c:v>AU-206 cm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Module!$G$10:$G$73</c:f>
              <c:numCache>
                <c:ptCount val="64"/>
                <c:pt idx="0">
                  <c:v>185.6</c:v>
                </c:pt>
                <c:pt idx="1">
                  <c:v>179</c:v>
                </c:pt>
                <c:pt idx="2">
                  <c:v>180.9</c:v>
                </c:pt>
                <c:pt idx="3">
                  <c:v>182.3</c:v>
                </c:pt>
                <c:pt idx="4">
                  <c:v>356</c:v>
                </c:pt>
                <c:pt idx="5">
                  <c:v>185.5</c:v>
                </c:pt>
                <c:pt idx="6">
                  <c:v>183.4</c:v>
                </c:pt>
                <c:pt idx="7">
                  <c:v>181</c:v>
                </c:pt>
                <c:pt idx="8">
                  <c:v>179.9</c:v>
                </c:pt>
                <c:pt idx="9">
                  <c:v>178.7</c:v>
                </c:pt>
                <c:pt idx="10">
                  <c:v>179.3</c:v>
                </c:pt>
                <c:pt idx="11">
                  <c:v>180.7</c:v>
                </c:pt>
                <c:pt idx="12">
                  <c:v>181.9</c:v>
                </c:pt>
                <c:pt idx="13">
                  <c:v>180.2</c:v>
                </c:pt>
                <c:pt idx="14">
                  <c:v>180.7</c:v>
                </c:pt>
                <c:pt idx="15">
                  <c:v>177.8</c:v>
                </c:pt>
                <c:pt idx="16">
                  <c:v>182.4</c:v>
                </c:pt>
                <c:pt idx="17">
                  <c:v>178.7</c:v>
                </c:pt>
                <c:pt idx="18">
                  <c:v>183.7</c:v>
                </c:pt>
                <c:pt idx="19">
                  <c:v>181.3</c:v>
                </c:pt>
                <c:pt idx="20">
                  <c:v>180.8</c:v>
                </c:pt>
                <c:pt idx="21">
                  <c:v>183.5</c:v>
                </c:pt>
                <c:pt idx="22">
                  <c:v>182.7</c:v>
                </c:pt>
                <c:pt idx="23">
                  <c:v>182.2</c:v>
                </c:pt>
                <c:pt idx="24">
                  <c:v>183.1</c:v>
                </c:pt>
                <c:pt idx="25">
                  <c:v>183</c:v>
                </c:pt>
                <c:pt idx="26">
                  <c:v>180.3</c:v>
                </c:pt>
                <c:pt idx="27">
                  <c:v>183</c:v>
                </c:pt>
                <c:pt idx="28">
                  <c:v>183</c:v>
                </c:pt>
                <c:pt idx="29">
                  <c:v>183.1</c:v>
                </c:pt>
                <c:pt idx="30">
                  <c:v>185.4</c:v>
                </c:pt>
                <c:pt idx="31">
                  <c:v>183</c:v>
                </c:pt>
                <c:pt idx="32">
                  <c:v>182.6</c:v>
                </c:pt>
                <c:pt idx="33">
                  <c:v>187.1</c:v>
                </c:pt>
                <c:pt idx="34">
                  <c:v>182.9</c:v>
                </c:pt>
                <c:pt idx="35">
                  <c:v>182.4</c:v>
                </c:pt>
                <c:pt idx="36">
                  <c:v>198.2</c:v>
                </c:pt>
                <c:pt idx="37">
                  <c:v>179.3</c:v>
                </c:pt>
                <c:pt idx="38">
                  <c:v>184.1</c:v>
                </c:pt>
                <c:pt idx="39">
                  <c:v>183.8</c:v>
                </c:pt>
                <c:pt idx="40">
                  <c:v>182.7</c:v>
                </c:pt>
                <c:pt idx="41">
                  <c:v>183</c:v>
                </c:pt>
                <c:pt idx="42">
                  <c:v>182.2</c:v>
                </c:pt>
                <c:pt idx="43">
                  <c:v>183.5</c:v>
                </c:pt>
                <c:pt idx="44">
                  <c:v>182.4</c:v>
                </c:pt>
                <c:pt idx="45">
                  <c:v>184.9</c:v>
                </c:pt>
                <c:pt idx="46">
                  <c:v>183.6</c:v>
                </c:pt>
                <c:pt idx="47">
                  <c:v>187.2</c:v>
                </c:pt>
                <c:pt idx="48">
                  <c:v>178.8</c:v>
                </c:pt>
                <c:pt idx="49">
                  <c:v>183.9</c:v>
                </c:pt>
                <c:pt idx="50">
                  <c:v>179.7</c:v>
                </c:pt>
                <c:pt idx="51">
                  <c:v>186.4</c:v>
                </c:pt>
                <c:pt idx="52">
                  <c:v>181.7</c:v>
                </c:pt>
                <c:pt idx="53">
                  <c:v>179.4</c:v>
                </c:pt>
                <c:pt idx="54">
                  <c:v>183.9</c:v>
                </c:pt>
                <c:pt idx="55">
                  <c:v>180.2</c:v>
                </c:pt>
                <c:pt idx="56">
                  <c:v>175.1</c:v>
                </c:pt>
                <c:pt idx="57">
                  <c:v>179.3</c:v>
                </c:pt>
                <c:pt idx="58">
                  <c:v>182</c:v>
                </c:pt>
                <c:pt idx="59">
                  <c:v>181</c:v>
                </c:pt>
                <c:pt idx="60">
                  <c:v>177.5</c:v>
                </c:pt>
                <c:pt idx="61">
                  <c:v>178.8</c:v>
                </c:pt>
                <c:pt idx="62">
                  <c:v>180.5</c:v>
                </c:pt>
                <c:pt idx="63">
                  <c:v>176.1</c:v>
                </c:pt>
              </c:numCache>
            </c:numRef>
          </c:yVal>
          <c:smooth val="0"/>
        </c:ser>
        <c:axId val="27719135"/>
        <c:axId val="48145624"/>
      </c:scatterChart>
      <c:valAx>
        <c:axId val="27719135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0.0185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145624"/>
        <c:crosses val="autoZero"/>
        <c:crossBetween val="midCat"/>
        <c:dispUnits/>
      </c:valAx>
      <c:valAx>
        <c:axId val="48145624"/>
        <c:scaling>
          <c:orientation val="minMax"/>
          <c:max val="2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700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>
            <c:manualLayout>
              <c:xMode val="factor"/>
              <c:yMode val="factor"/>
              <c:x val="0.02"/>
              <c:y val="0.15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71913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75"/>
          <c:y val="0.484"/>
          <c:w val="0.1625"/>
          <c:h val="0.420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FM_Hd_22_B   Fe</a:t>
            </a:r>
            <a:r>
              <a:rPr lang="en-US" cap="none" sz="1000" b="1" i="0" u="none" baseline="30000">
                <a:latin typeface="Arial"/>
                <a:ea typeface="Arial"/>
                <a:cs typeface="Arial"/>
              </a:rPr>
              <a:t>55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75"/>
          <c:w val="0.98875"/>
          <c:h val="0.9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Module!$H$9</c:f>
              <c:strCache>
                <c:ptCount val="1"/>
                <c:pt idx="0">
                  <c:v>BL-46 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Module!$H$10:$H$73</c:f>
              <c:numCache>
                <c:ptCount val="64"/>
                <c:pt idx="0">
                  <c:v>171.7</c:v>
                </c:pt>
                <c:pt idx="1">
                  <c:v>171.6</c:v>
                </c:pt>
                <c:pt idx="2">
                  <c:v>175.2</c:v>
                </c:pt>
                <c:pt idx="3">
                  <c:v>174.6</c:v>
                </c:pt>
                <c:pt idx="4">
                  <c:v>172.9</c:v>
                </c:pt>
                <c:pt idx="5">
                  <c:v>177.1</c:v>
                </c:pt>
                <c:pt idx="6">
                  <c:v>173.1</c:v>
                </c:pt>
                <c:pt idx="7">
                  <c:v>177.5</c:v>
                </c:pt>
                <c:pt idx="8">
                  <c:v>173.3</c:v>
                </c:pt>
                <c:pt idx="9">
                  <c:v>175.8</c:v>
                </c:pt>
                <c:pt idx="10">
                  <c:v>170.5</c:v>
                </c:pt>
                <c:pt idx="11">
                  <c:v>177</c:v>
                </c:pt>
                <c:pt idx="12">
                  <c:v>173.5</c:v>
                </c:pt>
                <c:pt idx="13">
                  <c:v>173.7</c:v>
                </c:pt>
                <c:pt idx="14">
                  <c:v>176.7</c:v>
                </c:pt>
                <c:pt idx="15">
                  <c:v>175.7</c:v>
                </c:pt>
                <c:pt idx="16">
                  <c:v>177.3</c:v>
                </c:pt>
                <c:pt idx="17">
                  <c:v>173.6</c:v>
                </c:pt>
                <c:pt idx="18">
                  <c:v>175.7</c:v>
                </c:pt>
                <c:pt idx="19">
                  <c:v>175.7</c:v>
                </c:pt>
                <c:pt idx="20">
                  <c:v>174.5</c:v>
                </c:pt>
                <c:pt idx="21">
                  <c:v>178.5</c:v>
                </c:pt>
                <c:pt idx="22">
                  <c:v>176</c:v>
                </c:pt>
                <c:pt idx="23">
                  <c:v>179.2</c:v>
                </c:pt>
                <c:pt idx="24">
                  <c:v>177.2</c:v>
                </c:pt>
                <c:pt idx="25">
                  <c:v>179.8</c:v>
                </c:pt>
                <c:pt idx="26">
                  <c:v>176.8</c:v>
                </c:pt>
                <c:pt idx="27">
                  <c:v>174.2</c:v>
                </c:pt>
                <c:pt idx="28">
                  <c:v>176.2</c:v>
                </c:pt>
                <c:pt idx="29">
                  <c:v>178.2</c:v>
                </c:pt>
                <c:pt idx="30">
                  <c:v>178</c:v>
                </c:pt>
                <c:pt idx="31">
                  <c:v>181.7</c:v>
                </c:pt>
                <c:pt idx="32">
                  <c:v>179</c:v>
                </c:pt>
                <c:pt idx="33">
                  <c:v>181.5</c:v>
                </c:pt>
                <c:pt idx="34">
                  <c:v>180.8</c:v>
                </c:pt>
                <c:pt idx="35">
                  <c:v>177.6</c:v>
                </c:pt>
                <c:pt idx="36">
                  <c:v>181.7</c:v>
                </c:pt>
                <c:pt idx="37">
                  <c:v>179.2</c:v>
                </c:pt>
                <c:pt idx="38">
                  <c:v>180.8</c:v>
                </c:pt>
                <c:pt idx="39">
                  <c:v>180.3</c:v>
                </c:pt>
                <c:pt idx="40">
                  <c:v>180.2</c:v>
                </c:pt>
                <c:pt idx="41">
                  <c:v>179.3</c:v>
                </c:pt>
                <c:pt idx="42">
                  <c:v>180.3</c:v>
                </c:pt>
                <c:pt idx="43">
                  <c:v>179</c:v>
                </c:pt>
                <c:pt idx="44">
                  <c:v>177.8</c:v>
                </c:pt>
                <c:pt idx="45">
                  <c:v>179.8</c:v>
                </c:pt>
                <c:pt idx="46">
                  <c:v>178.2</c:v>
                </c:pt>
                <c:pt idx="47">
                  <c:v>178.3</c:v>
                </c:pt>
                <c:pt idx="48">
                  <c:v>176.3</c:v>
                </c:pt>
                <c:pt idx="49">
                  <c:v>178.8</c:v>
                </c:pt>
                <c:pt idx="50">
                  <c:v>178.6</c:v>
                </c:pt>
                <c:pt idx="51">
                  <c:v>177.8</c:v>
                </c:pt>
                <c:pt idx="52">
                  <c:v>175.4</c:v>
                </c:pt>
                <c:pt idx="53">
                  <c:v>176.2</c:v>
                </c:pt>
                <c:pt idx="54">
                  <c:v>183</c:v>
                </c:pt>
                <c:pt idx="55">
                  <c:v>177.2</c:v>
                </c:pt>
                <c:pt idx="56">
                  <c:v>175.9</c:v>
                </c:pt>
                <c:pt idx="57">
                  <c:v>174</c:v>
                </c:pt>
                <c:pt idx="58">
                  <c:v>178.1</c:v>
                </c:pt>
                <c:pt idx="59">
                  <c:v>175.6</c:v>
                </c:pt>
                <c:pt idx="60">
                  <c:v>176.1</c:v>
                </c:pt>
                <c:pt idx="61">
                  <c:v>180.6</c:v>
                </c:pt>
                <c:pt idx="62">
                  <c:v>175.6</c:v>
                </c:pt>
                <c:pt idx="63">
                  <c:v>183.1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Module!$I$9</c:f>
              <c:strCache>
                <c:ptCount val="1"/>
                <c:pt idx="0">
                  <c:v>BL-126  cm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Module!$I$10:$I$73</c:f>
              <c:numCache>
                <c:ptCount val="64"/>
                <c:pt idx="0">
                  <c:v>172.8</c:v>
                </c:pt>
                <c:pt idx="1">
                  <c:v>169.4</c:v>
                </c:pt>
                <c:pt idx="2">
                  <c:v>173.2</c:v>
                </c:pt>
                <c:pt idx="3">
                  <c:v>171.5</c:v>
                </c:pt>
                <c:pt idx="4">
                  <c:v>171.4</c:v>
                </c:pt>
                <c:pt idx="5">
                  <c:v>171.6</c:v>
                </c:pt>
                <c:pt idx="6">
                  <c:v>175.8</c:v>
                </c:pt>
                <c:pt idx="7">
                  <c:v>173.3</c:v>
                </c:pt>
                <c:pt idx="8">
                  <c:v>173.5</c:v>
                </c:pt>
                <c:pt idx="9">
                  <c:v>178</c:v>
                </c:pt>
                <c:pt idx="10">
                  <c:v>171.7</c:v>
                </c:pt>
                <c:pt idx="11">
                  <c:v>174.9</c:v>
                </c:pt>
                <c:pt idx="12">
                  <c:v>173.9</c:v>
                </c:pt>
                <c:pt idx="13">
                  <c:v>173.7</c:v>
                </c:pt>
                <c:pt idx="14">
                  <c:v>174</c:v>
                </c:pt>
                <c:pt idx="15">
                  <c:v>171.3</c:v>
                </c:pt>
                <c:pt idx="16">
                  <c:v>173.4</c:v>
                </c:pt>
                <c:pt idx="17">
                  <c:v>173</c:v>
                </c:pt>
                <c:pt idx="18">
                  <c:v>178.3</c:v>
                </c:pt>
                <c:pt idx="19">
                  <c:v>176.1</c:v>
                </c:pt>
                <c:pt idx="20">
                  <c:v>174.5</c:v>
                </c:pt>
                <c:pt idx="21">
                  <c:v>177.2</c:v>
                </c:pt>
                <c:pt idx="22">
                  <c:v>174.4</c:v>
                </c:pt>
                <c:pt idx="23">
                  <c:v>174.2</c:v>
                </c:pt>
                <c:pt idx="24">
                  <c:v>179.6</c:v>
                </c:pt>
                <c:pt idx="25">
                  <c:v>178.2</c:v>
                </c:pt>
                <c:pt idx="26">
                  <c:v>176.1</c:v>
                </c:pt>
                <c:pt idx="27">
                  <c:v>179.7</c:v>
                </c:pt>
                <c:pt idx="28">
                  <c:v>174.5</c:v>
                </c:pt>
                <c:pt idx="29">
                  <c:v>176.9</c:v>
                </c:pt>
                <c:pt idx="30">
                  <c:v>175.5</c:v>
                </c:pt>
                <c:pt idx="31">
                  <c:v>172.7</c:v>
                </c:pt>
                <c:pt idx="32">
                  <c:v>174.9</c:v>
                </c:pt>
                <c:pt idx="33">
                  <c:v>179.1</c:v>
                </c:pt>
                <c:pt idx="34">
                  <c:v>178.9</c:v>
                </c:pt>
                <c:pt idx="35">
                  <c:v>178.1</c:v>
                </c:pt>
                <c:pt idx="36">
                  <c:v>181</c:v>
                </c:pt>
                <c:pt idx="37">
                  <c:v>179.5</c:v>
                </c:pt>
                <c:pt idx="38">
                  <c:v>175.2</c:v>
                </c:pt>
                <c:pt idx="39">
                  <c:v>177.8</c:v>
                </c:pt>
                <c:pt idx="40">
                  <c:v>177.7</c:v>
                </c:pt>
                <c:pt idx="41">
                  <c:v>172.9</c:v>
                </c:pt>
                <c:pt idx="42">
                  <c:v>181.1</c:v>
                </c:pt>
                <c:pt idx="43">
                  <c:v>180.2</c:v>
                </c:pt>
                <c:pt idx="44">
                  <c:v>180.3</c:v>
                </c:pt>
                <c:pt idx="45">
                  <c:v>180.7</c:v>
                </c:pt>
                <c:pt idx="46">
                  <c:v>178.1</c:v>
                </c:pt>
                <c:pt idx="47">
                  <c:v>175.6</c:v>
                </c:pt>
                <c:pt idx="48">
                  <c:v>177</c:v>
                </c:pt>
                <c:pt idx="49">
                  <c:v>174.6</c:v>
                </c:pt>
                <c:pt idx="50">
                  <c:v>181.4</c:v>
                </c:pt>
                <c:pt idx="51">
                  <c:v>177</c:v>
                </c:pt>
                <c:pt idx="52">
                  <c:v>176.9</c:v>
                </c:pt>
                <c:pt idx="53">
                  <c:v>173.4</c:v>
                </c:pt>
                <c:pt idx="54">
                  <c:v>176.9</c:v>
                </c:pt>
                <c:pt idx="55">
                  <c:v>171.7</c:v>
                </c:pt>
                <c:pt idx="56">
                  <c:v>175.9</c:v>
                </c:pt>
                <c:pt idx="57">
                  <c:v>173.8</c:v>
                </c:pt>
                <c:pt idx="58">
                  <c:v>179.9</c:v>
                </c:pt>
                <c:pt idx="59">
                  <c:v>175.3</c:v>
                </c:pt>
                <c:pt idx="60">
                  <c:v>174.4</c:v>
                </c:pt>
                <c:pt idx="61">
                  <c:v>176</c:v>
                </c:pt>
                <c:pt idx="62">
                  <c:v>174</c:v>
                </c:pt>
                <c:pt idx="63">
                  <c:v>180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Module!$J$9</c:f>
              <c:strCache>
                <c:ptCount val="1"/>
                <c:pt idx="0">
                  <c:v>BL-206  cm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Module!$J$10:$J$73</c:f>
              <c:numCache>
                <c:ptCount val="64"/>
                <c:pt idx="0">
                  <c:v>178</c:v>
                </c:pt>
                <c:pt idx="1">
                  <c:v>174</c:v>
                </c:pt>
                <c:pt idx="2">
                  <c:v>174.2</c:v>
                </c:pt>
                <c:pt idx="3">
                  <c:v>173.2</c:v>
                </c:pt>
                <c:pt idx="4">
                  <c:v>171.7</c:v>
                </c:pt>
                <c:pt idx="5">
                  <c:v>175.3</c:v>
                </c:pt>
                <c:pt idx="6">
                  <c:v>175.2</c:v>
                </c:pt>
                <c:pt idx="7">
                  <c:v>176.2</c:v>
                </c:pt>
                <c:pt idx="8">
                  <c:v>176.4</c:v>
                </c:pt>
                <c:pt idx="9">
                  <c:v>176.2</c:v>
                </c:pt>
                <c:pt idx="10">
                  <c:v>174.1</c:v>
                </c:pt>
                <c:pt idx="11">
                  <c:v>171.2</c:v>
                </c:pt>
                <c:pt idx="12">
                  <c:v>172.1</c:v>
                </c:pt>
                <c:pt idx="13">
                  <c:v>175.2</c:v>
                </c:pt>
                <c:pt idx="14">
                  <c:v>175.1</c:v>
                </c:pt>
                <c:pt idx="15">
                  <c:v>176.4</c:v>
                </c:pt>
                <c:pt idx="16">
                  <c:v>178.3</c:v>
                </c:pt>
                <c:pt idx="17">
                  <c:v>176.5</c:v>
                </c:pt>
                <c:pt idx="18">
                  <c:v>172.8</c:v>
                </c:pt>
                <c:pt idx="19">
                  <c:v>176.2</c:v>
                </c:pt>
                <c:pt idx="20">
                  <c:v>178.3</c:v>
                </c:pt>
                <c:pt idx="21">
                  <c:v>175.5</c:v>
                </c:pt>
                <c:pt idx="22">
                  <c:v>174.1</c:v>
                </c:pt>
                <c:pt idx="23">
                  <c:v>176.6</c:v>
                </c:pt>
                <c:pt idx="24">
                  <c:v>179.7</c:v>
                </c:pt>
                <c:pt idx="25">
                  <c:v>176.4</c:v>
                </c:pt>
                <c:pt idx="26">
                  <c:v>178.4</c:v>
                </c:pt>
                <c:pt idx="27">
                  <c:v>179.2</c:v>
                </c:pt>
                <c:pt idx="28">
                  <c:v>179.8</c:v>
                </c:pt>
                <c:pt idx="29">
                  <c:v>178.7</c:v>
                </c:pt>
                <c:pt idx="30">
                  <c:v>176.4</c:v>
                </c:pt>
                <c:pt idx="31">
                  <c:v>173.8</c:v>
                </c:pt>
                <c:pt idx="32">
                  <c:v>180.5</c:v>
                </c:pt>
                <c:pt idx="33">
                  <c:v>178.7</c:v>
                </c:pt>
                <c:pt idx="34">
                  <c:v>175.8</c:v>
                </c:pt>
                <c:pt idx="35">
                  <c:v>175.1</c:v>
                </c:pt>
                <c:pt idx="36">
                  <c:v>183.1</c:v>
                </c:pt>
                <c:pt idx="37">
                  <c:v>178.7</c:v>
                </c:pt>
                <c:pt idx="38">
                  <c:v>177.3</c:v>
                </c:pt>
                <c:pt idx="39">
                  <c:v>176</c:v>
                </c:pt>
                <c:pt idx="40">
                  <c:v>173.9</c:v>
                </c:pt>
                <c:pt idx="41">
                  <c:v>174.5</c:v>
                </c:pt>
                <c:pt idx="42">
                  <c:v>181.4</c:v>
                </c:pt>
                <c:pt idx="43">
                  <c:v>182.6</c:v>
                </c:pt>
                <c:pt idx="44">
                  <c:v>177.5</c:v>
                </c:pt>
                <c:pt idx="45">
                  <c:v>179.1</c:v>
                </c:pt>
                <c:pt idx="46">
                  <c:v>176.1</c:v>
                </c:pt>
                <c:pt idx="47">
                  <c:v>179.3</c:v>
                </c:pt>
                <c:pt idx="48">
                  <c:v>178.6</c:v>
                </c:pt>
                <c:pt idx="49">
                  <c:v>180</c:v>
                </c:pt>
                <c:pt idx="50">
                  <c:v>174</c:v>
                </c:pt>
                <c:pt idx="51">
                  <c:v>176.9</c:v>
                </c:pt>
                <c:pt idx="52">
                  <c:v>182.2</c:v>
                </c:pt>
                <c:pt idx="53">
                  <c:v>176.8</c:v>
                </c:pt>
                <c:pt idx="54">
                  <c:v>178.5</c:v>
                </c:pt>
                <c:pt idx="55">
                  <c:v>176.7</c:v>
                </c:pt>
                <c:pt idx="56">
                  <c:v>177.6</c:v>
                </c:pt>
                <c:pt idx="57">
                  <c:v>176.3</c:v>
                </c:pt>
                <c:pt idx="58">
                  <c:v>179.2</c:v>
                </c:pt>
                <c:pt idx="59">
                  <c:v>175.9</c:v>
                </c:pt>
                <c:pt idx="60">
                  <c:v>180.4</c:v>
                </c:pt>
                <c:pt idx="61">
                  <c:v>179.1</c:v>
                </c:pt>
                <c:pt idx="62">
                  <c:v>179.8</c:v>
                </c:pt>
                <c:pt idx="63">
                  <c:v>183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Module!$K$9</c:f>
              <c:strCache>
                <c:ptCount val="1"/>
                <c:pt idx="0">
                  <c:v>BU-46 cm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Module!$K$10:$K$73</c:f>
              <c:numCache>
                <c:ptCount val="64"/>
                <c:pt idx="0">
                  <c:v>174.8</c:v>
                </c:pt>
                <c:pt idx="1">
                  <c:v>172.9</c:v>
                </c:pt>
                <c:pt idx="2">
                  <c:v>178.5</c:v>
                </c:pt>
                <c:pt idx="3">
                  <c:v>170.4</c:v>
                </c:pt>
                <c:pt idx="4">
                  <c:v>173.6</c:v>
                </c:pt>
                <c:pt idx="5">
                  <c:v>173.4</c:v>
                </c:pt>
                <c:pt idx="6">
                  <c:v>173.8</c:v>
                </c:pt>
                <c:pt idx="7">
                  <c:v>170.3</c:v>
                </c:pt>
                <c:pt idx="8">
                  <c:v>170.7</c:v>
                </c:pt>
                <c:pt idx="9">
                  <c:v>175.9</c:v>
                </c:pt>
                <c:pt idx="10">
                  <c:v>171.2</c:v>
                </c:pt>
                <c:pt idx="11">
                  <c:v>173.3</c:v>
                </c:pt>
                <c:pt idx="12">
                  <c:v>172.7</c:v>
                </c:pt>
                <c:pt idx="13">
                  <c:v>172.7</c:v>
                </c:pt>
                <c:pt idx="14">
                  <c:v>174.8</c:v>
                </c:pt>
                <c:pt idx="15">
                  <c:v>170.7</c:v>
                </c:pt>
                <c:pt idx="16">
                  <c:v>174.8</c:v>
                </c:pt>
                <c:pt idx="17">
                  <c:v>171.6</c:v>
                </c:pt>
                <c:pt idx="18">
                  <c:v>178.2</c:v>
                </c:pt>
                <c:pt idx="19">
                  <c:v>176.5</c:v>
                </c:pt>
                <c:pt idx="20">
                  <c:v>173.8</c:v>
                </c:pt>
                <c:pt idx="21">
                  <c:v>173.1</c:v>
                </c:pt>
                <c:pt idx="22">
                  <c:v>176.6</c:v>
                </c:pt>
                <c:pt idx="23">
                  <c:v>178.6</c:v>
                </c:pt>
                <c:pt idx="24">
                  <c:v>177.2</c:v>
                </c:pt>
                <c:pt idx="25">
                  <c:v>175.9</c:v>
                </c:pt>
                <c:pt idx="26">
                  <c:v>179.4</c:v>
                </c:pt>
                <c:pt idx="27">
                  <c:v>176.5</c:v>
                </c:pt>
                <c:pt idx="28">
                  <c:v>177.6</c:v>
                </c:pt>
                <c:pt idx="29">
                  <c:v>178</c:v>
                </c:pt>
                <c:pt idx="30">
                  <c:v>176.7</c:v>
                </c:pt>
                <c:pt idx="31">
                  <c:v>179.1</c:v>
                </c:pt>
                <c:pt idx="32">
                  <c:v>180.4</c:v>
                </c:pt>
                <c:pt idx="33">
                  <c:v>179.6</c:v>
                </c:pt>
                <c:pt idx="34">
                  <c:v>179.8</c:v>
                </c:pt>
                <c:pt idx="35">
                  <c:v>177.2</c:v>
                </c:pt>
                <c:pt idx="36">
                  <c:v>179.9</c:v>
                </c:pt>
                <c:pt idx="37">
                  <c:v>181.3</c:v>
                </c:pt>
                <c:pt idx="38">
                  <c:v>180.8</c:v>
                </c:pt>
                <c:pt idx="39">
                  <c:v>179.5</c:v>
                </c:pt>
                <c:pt idx="40">
                  <c:v>178.2</c:v>
                </c:pt>
                <c:pt idx="41">
                  <c:v>176.4</c:v>
                </c:pt>
                <c:pt idx="42">
                  <c:v>177.4</c:v>
                </c:pt>
                <c:pt idx="43">
                  <c:v>178.5</c:v>
                </c:pt>
                <c:pt idx="44">
                  <c:v>175.3</c:v>
                </c:pt>
                <c:pt idx="45">
                  <c:v>175.4</c:v>
                </c:pt>
                <c:pt idx="46">
                  <c:v>179.4</c:v>
                </c:pt>
                <c:pt idx="47">
                  <c:v>175.6</c:v>
                </c:pt>
                <c:pt idx="48">
                  <c:v>179.2</c:v>
                </c:pt>
                <c:pt idx="49">
                  <c:v>172</c:v>
                </c:pt>
                <c:pt idx="50">
                  <c:v>176.8</c:v>
                </c:pt>
                <c:pt idx="51">
                  <c:v>176.1</c:v>
                </c:pt>
                <c:pt idx="52">
                  <c:v>173.7</c:v>
                </c:pt>
                <c:pt idx="53">
                  <c:v>176.2</c:v>
                </c:pt>
                <c:pt idx="54">
                  <c:v>177.7</c:v>
                </c:pt>
                <c:pt idx="55">
                  <c:v>176.3</c:v>
                </c:pt>
                <c:pt idx="56">
                  <c:v>171.4</c:v>
                </c:pt>
                <c:pt idx="57">
                  <c:v>174.1</c:v>
                </c:pt>
                <c:pt idx="58">
                  <c:v>173.9</c:v>
                </c:pt>
                <c:pt idx="59">
                  <c:v>174.9</c:v>
                </c:pt>
                <c:pt idx="60">
                  <c:v>172.4</c:v>
                </c:pt>
                <c:pt idx="61">
                  <c:v>172.7</c:v>
                </c:pt>
                <c:pt idx="62">
                  <c:v>169.1</c:v>
                </c:pt>
                <c:pt idx="63">
                  <c:v>178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Module!$L$9</c:f>
              <c:strCache>
                <c:ptCount val="1"/>
                <c:pt idx="0">
                  <c:v>BU-126 cm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Module!$L$10:$L$73</c:f>
              <c:numCache>
                <c:ptCount val="64"/>
                <c:pt idx="0">
                  <c:v>181.8</c:v>
                </c:pt>
                <c:pt idx="1">
                  <c:v>179.6</c:v>
                </c:pt>
                <c:pt idx="2">
                  <c:v>179.2</c:v>
                </c:pt>
                <c:pt idx="3">
                  <c:v>183.2</c:v>
                </c:pt>
                <c:pt idx="4">
                  <c:v>182.2</c:v>
                </c:pt>
                <c:pt idx="5">
                  <c:v>181.3</c:v>
                </c:pt>
                <c:pt idx="6">
                  <c:v>177.6</c:v>
                </c:pt>
                <c:pt idx="7">
                  <c:v>177.7</c:v>
                </c:pt>
                <c:pt idx="8">
                  <c:v>180.6</c:v>
                </c:pt>
                <c:pt idx="9">
                  <c:v>181.8</c:v>
                </c:pt>
                <c:pt idx="10">
                  <c:v>182.7</c:v>
                </c:pt>
                <c:pt idx="11">
                  <c:v>178.7</c:v>
                </c:pt>
                <c:pt idx="12">
                  <c:v>180.5</c:v>
                </c:pt>
                <c:pt idx="13">
                  <c:v>181.8</c:v>
                </c:pt>
                <c:pt idx="14">
                  <c:v>180.4</c:v>
                </c:pt>
                <c:pt idx="15">
                  <c:v>180.5</c:v>
                </c:pt>
                <c:pt idx="16">
                  <c:v>182.3</c:v>
                </c:pt>
                <c:pt idx="17">
                  <c:v>181.3</c:v>
                </c:pt>
                <c:pt idx="18">
                  <c:v>181.7</c:v>
                </c:pt>
                <c:pt idx="19">
                  <c:v>177.5</c:v>
                </c:pt>
                <c:pt idx="20">
                  <c:v>181.4</c:v>
                </c:pt>
                <c:pt idx="21">
                  <c:v>181.2</c:v>
                </c:pt>
                <c:pt idx="22">
                  <c:v>178.4</c:v>
                </c:pt>
                <c:pt idx="23">
                  <c:v>183.4</c:v>
                </c:pt>
                <c:pt idx="24">
                  <c:v>183.4</c:v>
                </c:pt>
                <c:pt idx="25">
                  <c:v>180.5</c:v>
                </c:pt>
                <c:pt idx="26">
                  <c:v>177.9</c:v>
                </c:pt>
                <c:pt idx="27">
                  <c:v>183.6</c:v>
                </c:pt>
                <c:pt idx="28">
                  <c:v>181.3</c:v>
                </c:pt>
                <c:pt idx="29">
                  <c:v>178.7</c:v>
                </c:pt>
                <c:pt idx="30">
                  <c:v>180</c:v>
                </c:pt>
                <c:pt idx="31">
                  <c:v>180</c:v>
                </c:pt>
                <c:pt idx="32">
                  <c:v>180.7</c:v>
                </c:pt>
                <c:pt idx="33">
                  <c:v>179.8</c:v>
                </c:pt>
                <c:pt idx="34">
                  <c:v>178.3</c:v>
                </c:pt>
                <c:pt idx="35">
                  <c:v>180.7</c:v>
                </c:pt>
                <c:pt idx="36">
                  <c:v>188.1</c:v>
                </c:pt>
                <c:pt idx="37">
                  <c:v>181.9</c:v>
                </c:pt>
                <c:pt idx="38">
                  <c:v>178</c:v>
                </c:pt>
                <c:pt idx="39">
                  <c:v>181.2</c:v>
                </c:pt>
                <c:pt idx="40">
                  <c:v>181.3</c:v>
                </c:pt>
                <c:pt idx="41">
                  <c:v>182.4</c:v>
                </c:pt>
                <c:pt idx="42">
                  <c:v>184</c:v>
                </c:pt>
                <c:pt idx="43">
                  <c:v>181.1</c:v>
                </c:pt>
                <c:pt idx="44">
                  <c:v>180.6</c:v>
                </c:pt>
                <c:pt idx="45">
                  <c:v>178.2</c:v>
                </c:pt>
                <c:pt idx="46">
                  <c:v>182.1</c:v>
                </c:pt>
                <c:pt idx="47">
                  <c:v>186.2</c:v>
                </c:pt>
                <c:pt idx="48">
                  <c:v>180.8</c:v>
                </c:pt>
                <c:pt idx="49">
                  <c:v>177.1</c:v>
                </c:pt>
                <c:pt idx="50">
                  <c:v>178.7</c:v>
                </c:pt>
                <c:pt idx="51">
                  <c:v>179.9</c:v>
                </c:pt>
                <c:pt idx="52">
                  <c:v>178.6</c:v>
                </c:pt>
                <c:pt idx="53">
                  <c:v>177.7</c:v>
                </c:pt>
                <c:pt idx="54">
                  <c:v>179.6</c:v>
                </c:pt>
                <c:pt idx="55">
                  <c:v>182.5</c:v>
                </c:pt>
                <c:pt idx="56">
                  <c:v>181</c:v>
                </c:pt>
                <c:pt idx="57">
                  <c:v>177.2</c:v>
                </c:pt>
                <c:pt idx="58">
                  <c:v>181.2</c:v>
                </c:pt>
                <c:pt idx="59">
                  <c:v>176.3</c:v>
                </c:pt>
                <c:pt idx="60">
                  <c:v>180.8</c:v>
                </c:pt>
                <c:pt idx="61">
                  <c:v>179.7</c:v>
                </c:pt>
                <c:pt idx="62">
                  <c:v>178.1</c:v>
                </c:pt>
                <c:pt idx="63">
                  <c:v>180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Module!$M$9</c:f>
              <c:strCache>
                <c:ptCount val="1"/>
                <c:pt idx="0">
                  <c:v>BU-206 cm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Module!$M$10:$M$73</c:f>
              <c:numCache>
                <c:ptCount val="64"/>
                <c:pt idx="0">
                  <c:v>177.3</c:v>
                </c:pt>
                <c:pt idx="1">
                  <c:v>174.3</c:v>
                </c:pt>
                <c:pt idx="2">
                  <c:v>175.8</c:v>
                </c:pt>
                <c:pt idx="3">
                  <c:v>177.8</c:v>
                </c:pt>
                <c:pt idx="4">
                  <c:v>176.7</c:v>
                </c:pt>
                <c:pt idx="5">
                  <c:v>175</c:v>
                </c:pt>
                <c:pt idx="6">
                  <c:v>178.7</c:v>
                </c:pt>
                <c:pt idx="7">
                  <c:v>175.8</c:v>
                </c:pt>
                <c:pt idx="8">
                  <c:v>175.6</c:v>
                </c:pt>
                <c:pt idx="9">
                  <c:v>181.1</c:v>
                </c:pt>
                <c:pt idx="10">
                  <c:v>177.1</c:v>
                </c:pt>
                <c:pt idx="11">
                  <c:v>177.6</c:v>
                </c:pt>
                <c:pt idx="12">
                  <c:v>179</c:v>
                </c:pt>
                <c:pt idx="13">
                  <c:v>177.9</c:v>
                </c:pt>
                <c:pt idx="14">
                  <c:v>178.9</c:v>
                </c:pt>
                <c:pt idx="15">
                  <c:v>175.4</c:v>
                </c:pt>
                <c:pt idx="16">
                  <c:v>175.8</c:v>
                </c:pt>
                <c:pt idx="17">
                  <c:v>179.4</c:v>
                </c:pt>
                <c:pt idx="18">
                  <c:v>178.2</c:v>
                </c:pt>
                <c:pt idx="19">
                  <c:v>177.4</c:v>
                </c:pt>
                <c:pt idx="20">
                  <c:v>176.4</c:v>
                </c:pt>
                <c:pt idx="21">
                  <c:v>178.8</c:v>
                </c:pt>
                <c:pt idx="22">
                  <c:v>174.7</c:v>
                </c:pt>
                <c:pt idx="23">
                  <c:v>178.9</c:v>
                </c:pt>
                <c:pt idx="24">
                  <c:v>181.2</c:v>
                </c:pt>
                <c:pt idx="25">
                  <c:v>178.2</c:v>
                </c:pt>
                <c:pt idx="26">
                  <c:v>182.3</c:v>
                </c:pt>
                <c:pt idx="27">
                  <c:v>177.3</c:v>
                </c:pt>
                <c:pt idx="28">
                  <c:v>179</c:v>
                </c:pt>
                <c:pt idx="29">
                  <c:v>180.9</c:v>
                </c:pt>
                <c:pt idx="30">
                  <c:v>176.6</c:v>
                </c:pt>
                <c:pt idx="31">
                  <c:v>179.2</c:v>
                </c:pt>
                <c:pt idx="32">
                  <c:v>180.4</c:v>
                </c:pt>
                <c:pt idx="33">
                  <c:v>180.8</c:v>
                </c:pt>
                <c:pt idx="34">
                  <c:v>180.7</c:v>
                </c:pt>
                <c:pt idx="35">
                  <c:v>179.5</c:v>
                </c:pt>
                <c:pt idx="36">
                  <c:v>183.8</c:v>
                </c:pt>
                <c:pt idx="37">
                  <c:v>182.7</c:v>
                </c:pt>
                <c:pt idx="38">
                  <c:v>176.8</c:v>
                </c:pt>
                <c:pt idx="39">
                  <c:v>176.9</c:v>
                </c:pt>
                <c:pt idx="40">
                  <c:v>178.1</c:v>
                </c:pt>
                <c:pt idx="41">
                  <c:v>179.5</c:v>
                </c:pt>
                <c:pt idx="42">
                  <c:v>177.4</c:v>
                </c:pt>
                <c:pt idx="43">
                  <c:v>176.3</c:v>
                </c:pt>
                <c:pt idx="44">
                  <c:v>176.2</c:v>
                </c:pt>
                <c:pt idx="45">
                  <c:v>175.8</c:v>
                </c:pt>
                <c:pt idx="46">
                  <c:v>176.7</c:v>
                </c:pt>
                <c:pt idx="47">
                  <c:v>181.8</c:v>
                </c:pt>
                <c:pt idx="48">
                  <c:v>177.7</c:v>
                </c:pt>
                <c:pt idx="49">
                  <c:v>177.8</c:v>
                </c:pt>
                <c:pt idx="50">
                  <c:v>180.6</c:v>
                </c:pt>
                <c:pt idx="51">
                  <c:v>177</c:v>
                </c:pt>
                <c:pt idx="52">
                  <c:v>179.7</c:v>
                </c:pt>
                <c:pt idx="53">
                  <c:v>179.5</c:v>
                </c:pt>
                <c:pt idx="54">
                  <c:v>179.8</c:v>
                </c:pt>
                <c:pt idx="55">
                  <c:v>176.1</c:v>
                </c:pt>
                <c:pt idx="56">
                  <c:v>175.8</c:v>
                </c:pt>
                <c:pt idx="57">
                  <c:v>176.8</c:v>
                </c:pt>
                <c:pt idx="58">
                  <c:v>179</c:v>
                </c:pt>
                <c:pt idx="59">
                  <c:v>175.8</c:v>
                </c:pt>
                <c:pt idx="60">
                  <c:v>174.4</c:v>
                </c:pt>
                <c:pt idx="61">
                  <c:v>173.1</c:v>
                </c:pt>
                <c:pt idx="62">
                  <c:v>175.7</c:v>
                </c:pt>
                <c:pt idx="63">
                  <c:v>175</c:v>
                </c:pt>
              </c:numCache>
            </c:numRef>
          </c:yVal>
          <c:smooth val="0"/>
        </c:ser>
        <c:axId val="30657433"/>
        <c:axId val="7481442"/>
      </c:scatterChart>
      <c:valAx>
        <c:axId val="30657433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0.0185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481442"/>
        <c:crosses val="autoZero"/>
        <c:crossBetween val="midCat"/>
        <c:dispUnits/>
      </c:valAx>
      <c:valAx>
        <c:axId val="7481442"/>
        <c:scaling>
          <c:orientation val="minMax"/>
          <c:max val="2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700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>
            <c:manualLayout>
              <c:xMode val="factor"/>
              <c:yMode val="factor"/>
              <c:x val="0.02"/>
              <c:y val="0.15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65743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775"/>
          <c:y val="0.48775"/>
          <c:w val="0.17275"/>
          <c:h val="0.413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FM_Hd_22_A         </a:t>
            </a:r>
            <a:r>
              <a:rPr lang="en-US" cap="none" sz="800" b="0" i="1" u="none" baseline="0">
                <a:latin typeface="Arial"/>
                <a:ea typeface="Arial"/>
                <a:cs typeface="Arial"/>
              </a:rPr>
              <a:t> Fe</a:t>
            </a:r>
            <a:r>
              <a:rPr lang="en-US" cap="none" sz="900" b="0" i="1" u="none" baseline="30000">
                <a:latin typeface="Arial"/>
                <a:ea typeface="Arial"/>
                <a:cs typeface="Arial"/>
              </a:rPr>
              <a:t>55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0.9935"/>
          <c:h val="0.88075"/>
        </c:manualLayout>
      </c:layout>
      <c:scatterChart>
        <c:scatterStyle val="lineMarker"/>
        <c:varyColors val="0"/>
        <c:ser>
          <c:idx val="3"/>
          <c:order val="0"/>
          <c:tx>
            <c:strRef>
              <c:f>Module!$E$9</c:f>
              <c:strCache>
                <c:ptCount val="1"/>
                <c:pt idx="0">
                  <c:v>AU-46 cm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Module!$E$10:$E$73</c:f>
              <c:numCache>
                <c:ptCount val="64"/>
                <c:pt idx="0">
                  <c:v>182.1</c:v>
                </c:pt>
                <c:pt idx="1">
                  <c:v>182.2</c:v>
                </c:pt>
                <c:pt idx="2">
                  <c:v>185.5</c:v>
                </c:pt>
                <c:pt idx="3">
                  <c:v>185.9</c:v>
                </c:pt>
                <c:pt idx="4">
                  <c:v>75.5</c:v>
                </c:pt>
                <c:pt idx="5">
                  <c:v>183.1</c:v>
                </c:pt>
                <c:pt idx="6">
                  <c:v>179.7</c:v>
                </c:pt>
                <c:pt idx="7">
                  <c:v>183.8</c:v>
                </c:pt>
                <c:pt idx="8">
                  <c:v>184.5</c:v>
                </c:pt>
                <c:pt idx="9">
                  <c:v>185.5</c:v>
                </c:pt>
                <c:pt idx="10">
                  <c:v>180.8</c:v>
                </c:pt>
                <c:pt idx="11">
                  <c:v>182.5</c:v>
                </c:pt>
                <c:pt idx="12">
                  <c:v>181.9</c:v>
                </c:pt>
                <c:pt idx="13">
                  <c:v>182.2</c:v>
                </c:pt>
                <c:pt idx="14">
                  <c:v>183.7</c:v>
                </c:pt>
                <c:pt idx="15">
                  <c:v>180.5</c:v>
                </c:pt>
                <c:pt idx="16">
                  <c:v>185.1</c:v>
                </c:pt>
                <c:pt idx="17">
                  <c:v>182.7</c:v>
                </c:pt>
                <c:pt idx="18">
                  <c:v>188.1</c:v>
                </c:pt>
                <c:pt idx="19">
                  <c:v>180</c:v>
                </c:pt>
                <c:pt idx="20">
                  <c:v>180.1</c:v>
                </c:pt>
                <c:pt idx="21">
                  <c:v>182.3</c:v>
                </c:pt>
                <c:pt idx="22">
                  <c:v>178.2</c:v>
                </c:pt>
                <c:pt idx="23">
                  <c:v>186.7</c:v>
                </c:pt>
                <c:pt idx="24">
                  <c:v>182.9</c:v>
                </c:pt>
                <c:pt idx="25">
                  <c:v>178.3</c:v>
                </c:pt>
                <c:pt idx="26">
                  <c:v>181.2</c:v>
                </c:pt>
                <c:pt idx="27">
                  <c:v>181.9</c:v>
                </c:pt>
                <c:pt idx="28">
                  <c:v>179.3</c:v>
                </c:pt>
                <c:pt idx="29">
                  <c:v>182.3</c:v>
                </c:pt>
                <c:pt idx="30">
                  <c:v>178.1</c:v>
                </c:pt>
                <c:pt idx="31">
                  <c:v>180.9</c:v>
                </c:pt>
                <c:pt idx="32">
                  <c:v>182.2</c:v>
                </c:pt>
                <c:pt idx="33">
                  <c:v>180.9</c:v>
                </c:pt>
                <c:pt idx="34">
                  <c:v>188.1</c:v>
                </c:pt>
                <c:pt idx="35">
                  <c:v>182.2</c:v>
                </c:pt>
                <c:pt idx="36">
                  <c:v>186</c:v>
                </c:pt>
                <c:pt idx="37">
                  <c:v>181.6</c:v>
                </c:pt>
                <c:pt idx="38">
                  <c:v>181.1</c:v>
                </c:pt>
                <c:pt idx="39">
                  <c:v>183.4</c:v>
                </c:pt>
                <c:pt idx="40">
                  <c:v>183.8</c:v>
                </c:pt>
                <c:pt idx="41">
                  <c:v>181.3</c:v>
                </c:pt>
                <c:pt idx="42">
                  <c:v>183.4</c:v>
                </c:pt>
                <c:pt idx="43">
                  <c:v>182.8</c:v>
                </c:pt>
                <c:pt idx="44">
                  <c:v>181.2</c:v>
                </c:pt>
                <c:pt idx="45">
                  <c:v>187</c:v>
                </c:pt>
                <c:pt idx="46">
                  <c:v>182.8</c:v>
                </c:pt>
                <c:pt idx="47">
                  <c:v>182.6</c:v>
                </c:pt>
                <c:pt idx="48">
                  <c:v>183</c:v>
                </c:pt>
                <c:pt idx="49">
                  <c:v>183.9</c:v>
                </c:pt>
                <c:pt idx="50">
                  <c:v>187.1</c:v>
                </c:pt>
                <c:pt idx="51">
                  <c:v>181</c:v>
                </c:pt>
                <c:pt idx="52">
                  <c:v>183.2</c:v>
                </c:pt>
                <c:pt idx="53">
                  <c:v>183.2</c:v>
                </c:pt>
                <c:pt idx="54">
                  <c:v>183.1</c:v>
                </c:pt>
                <c:pt idx="55">
                  <c:v>186.3</c:v>
                </c:pt>
                <c:pt idx="56">
                  <c:v>179.5</c:v>
                </c:pt>
                <c:pt idx="57">
                  <c:v>187</c:v>
                </c:pt>
                <c:pt idx="58">
                  <c:v>185.1</c:v>
                </c:pt>
                <c:pt idx="59">
                  <c:v>183.2</c:v>
                </c:pt>
                <c:pt idx="60">
                  <c:v>182.4</c:v>
                </c:pt>
                <c:pt idx="61">
                  <c:v>185.1</c:v>
                </c:pt>
                <c:pt idx="62">
                  <c:v>182.3</c:v>
                </c:pt>
                <c:pt idx="63">
                  <c:v>186.8</c:v>
                </c:pt>
              </c:numCache>
            </c:numRef>
          </c:yVal>
          <c:smooth val="0"/>
        </c:ser>
        <c:ser>
          <c:idx val="4"/>
          <c:order val="1"/>
          <c:tx>
            <c:strRef>
              <c:f>Module!$F$9</c:f>
              <c:strCache>
                <c:ptCount val="1"/>
                <c:pt idx="0">
                  <c:v>AU-126 cm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Module!$F$10:$F$73</c:f>
              <c:numCache>
                <c:ptCount val="64"/>
                <c:pt idx="0">
                  <c:v>180</c:v>
                </c:pt>
                <c:pt idx="1">
                  <c:v>173.8</c:v>
                </c:pt>
                <c:pt idx="2">
                  <c:v>179.3</c:v>
                </c:pt>
                <c:pt idx="3">
                  <c:v>180.7</c:v>
                </c:pt>
                <c:pt idx="4">
                  <c:v>148</c:v>
                </c:pt>
                <c:pt idx="5">
                  <c:v>184.2</c:v>
                </c:pt>
                <c:pt idx="6">
                  <c:v>174.9</c:v>
                </c:pt>
                <c:pt idx="7">
                  <c:v>180.8</c:v>
                </c:pt>
                <c:pt idx="8">
                  <c:v>179.8</c:v>
                </c:pt>
                <c:pt idx="9">
                  <c:v>179.9</c:v>
                </c:pt>
                <c:pt idx="10">
                  <c:v>183.2</c:v>
                </c:pt>
                <c:pt idx="11">
                  <c:v>182.4</c:v>
                </c:pt>
                <c:pt idx="12">
                  <c:v>182.9</c:v>
                </c:pt>
                <c:pt idx="13">
                  <c:v>180.2</c:v>
                </c:pt>
                <c:pt idx="14">
                  <c:v>180.3</c:v>
                </c:pt>
                <c:pt idx="15">
                  <c:v>177</c:v>
                </c:pt>
                <c:pt idx="16">
                  <c:v>182.7</c:v>
                </c:pt>
                <c:pt idx="17">
                  <c:v>180</c:v>
                </c:pt>
                <c:pt idx="18">
                  <c:v>185.4</c:v>
                </c:pt>
                <c:pt idx="19">
                  <c:v>178.8</c:v>
                </c:pt>
                <c:pt idx="20">
                  <c:v>179.2</c:v>
                </c:pt>
                <c:pt idx="21">
                  <c:v>180.9</c:v>
                </c:pt>
                <c:pt idx="22">
                  <c:v>182.3</c:v>
                </c:pt>
                <c:pt idx="23">
                  <c:v>178.9</c:v>
                </c:pt>
                <c:pt idx="24">
                  <c:v>176.4</c:v>
                </c:pt>
                <c:pt idx="25">
                  <c:v>180.9</c:v>
                </c:pt>
                <c:pt idx="26">
                  <c:v>176.6</c:v>
                </c:pt>
                <c:pt idx="27">
                  <c:v>180.4</c:v>
                </c:pt>
                <c:pt idx="28">
                  <c:v>178.9</c:v>
                </c:pt>
                <c:pt idx="29">
                  <c:v>178.8</c:v>
                </c:pt>
                <c:pt idx="30">
                  <c:v>179.8</c:v>
                </c:pt>
                <c:pt idx="31">
                  <c:v>179.2</c:v>
                </c:pt>
                <c:pt idx="32">
                  <c:v>184.8</c:v>
                </c:pt>
                <c:pt idx="33">
                  <c:v>181.5</c:v>
                </c:pt>
                <c:pt idx="34">
                  <c:v>182.2</c:v>
                </c:pt>
                <c:pt idx="35">
                  <c:v>182.6</c:v>
                </c:pt>
                <c:pt idx="36">
                  <c:v>193</c:v>
                </c:pt>
                <c:pt idx="37">
                  <c:v>180.3</c:v>
                </c:pt>
                <c:pt idx="38">
                  <c:v>184.1</c:v>
                </c:pt>
                <c:pt idx="39">
                  <c:v>176.1</c:v>
                </c:pt>
                <c:pt idx="40">
                  <c:v>182.7</c:v>
                </c:pt>
                <c:pt idx="41">
                  <c:v>182</c:v>
                </c:pt>
                <c:pt idx="42">
                  <c:v>181.2</c:v>
                </c:pt>
                <c:pt idx="43">
                  <c:v>184.5</c:v>
                </c:pt>
                <c:pt idx="44">
                  <c:v>177.9</c:v>
                </c:pt>
                <c:pt idx="45">
                  <c:v>178.3</c:v>
                </c:pt>
                <c:pt idx="46">
                  <c:v>179.6</c:v>
                </c:pt>
                <c:pt idx="47">
                  <c:v>177.8</c:v>
                </c:pt>
                <c:pt idx="48">
                  <c:v>181.9</c:v>
                </c:pt>
                <c:pt idx="49">
                  <c:v>181.6</c:v>
                </c:pt>
                <c:pt idx="50">
                  <c:v>181</c:v>
                </c:pt>
                <c:pt idx="51">
                  <c:v>179.5</c:v>
                </c:pt>
                <c:pt idx="52">
                  <c:v>179.4</c:v>
                </c:pt>
                <c:pt idx="53">
                  <c:v>180.4</c:v>
                </c:pt>
                <c:pt idx="54">
                  <c:v>180.7</c:v>
                </c:pt>
                <c:pt idx="55">
                  <c:v>177.3</c:v>
                </c:pt>
                <c:pt idx="56">
                  <c:v>181.3</c:v>
                </c:pt>
                <c:pt idx="57">
                  <c:v>179.5</c:v>
                </c:pt>
                <c:pt idx="58">
                  <c:v>181</c:v>
                </c:pt>
                <c:pt idx="59">
                  <c:v>178.5</c:v>
                </c:pt>
                <c:pt idx="60">
                  <c:v>177.7</c:v>
                </c:pt>
                <c:pt idx="61">
                  <c:v>177.5</c:v>
                </c:pt>
                <c:pt idx="62">
                  <c:v>178.8</c:v>
                </c:pt>
                <c:pt idx="63">
                  <c:v>178.3</c:v>
                </c:pt>
              </c:numCache>
            </c:numRef>
          </c:yVal>
          <c:smooth val="0"/>
        </c:ser>
        <c:ser>
          <c:idx val="5"/>
          <c:order val="2"/>
          <c:tx>
            <c:strRef>
              <c:f>Module!$G$9</c:f>
              <c:strCache>
                <c:ptCount val="1"/>
                <c:pt idx="0">
                  <c:v>AU-206 cm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Module!$G$10:$G$73</c:f>
              <c:numCache>
                <c:ptCount val="64"/>
                <c:pt idx="0">
                  <c:v>185.6</c:v>
                </c:pt>
                <c:pt idx="1">
                  <c:v>179</c:v>
                </c:pt>
                <c:pt idx="2">
                  <c:v>180.9</c:v>
                </c:pt>
                <c:pt idx="3">
                  <c:v>182.3</c:v>
                </c:pt>
                <c:pt idx="4">
                  <c:v>356</c:v>
                </c:pt>
                <c:pt idx="5">
                  <c:v>185.5</c:v>
                </c:pt>
                <c:pt idx="6">
                  <c:v>183.4</c:v>
                </c:pt>
                <c:pt idx="7">
                  <c:v>181</c:v>
                </c:pt>
                <c:pt idx="8">
                  <c:v>179.9</c:v>
                </c:pt>
                <c:pt idx="9">
                  <c:v>178.7</c:v>
                </c:pt>
                <c:pt idx="10">
                  <c:v>179.3</c:v>
                </c:pt>
                <c:pt idx="11">
                  <c:v>180.7</c:v>
                </c:pt>
                <c:pt idx="12">
                  <c:v>181.9</c:v>
                </c:pt>
                <c:pt idx="13">
                  <c:v>180.2</c:v>
                </c:pt>
                <c:pt idx="14">
                  <c:v>180.7</c:v>
                </c:pt>
                <c:pt idx="15">
                  <c:v>177.8</c:v>
                </c:pt>
                <c:pt idx="16">
                  <c:v>182.4</c:v>
                </c:pt>
                <c:pt idx="17">
                  <c:v>178.7</c:v>
                </c:pt>
                <c:pt idx="18">
                  <c:v>183.7</c:v>
                </c:pt>
                <c:pt idx="19">
                  <c:v>181.3</c:v>
                </c:pt>
                <c:pt idx="20">
                  <c:v>180.8</c:v>
                </c:pt>
                <c:pt idx="21">
                  <c:v>183.5</c:v>
                </c:pt>
                <c:pt idx="22">
                  <c:v>182.7</c:v>
                </c:pt>
                <c:pt idx="23">
                  <c:v>182.2</c:v>
                </c:pt>
                <c:pt idx="24">
                  <c:v>183.1</c:v>
                </c:pt>
                <c:pt idx="25">
                  <c:v>183</c:v>
                </c:pt>
                <c:pt idx="26">
                  <c:v>180.3</c:v>
                </c:pt>
                <c:pt idx="27">
                  <c:v>183</c:v>
                </c:pt>
                <c:pt idx="28">
                  <c:v>183</c:v>
                </c:pt>
                <c:pt idx="29">
                  <c:v>183.1</c:v>
                </c:pt>
                <c:pt idx="30">
                  <c:v>185.4</c:v>
                </c:pt>
                <c:pt idx="31">
                  <c:v>183</c:v>
                </c:pt>
                <c:pt idx="32">
                  <c:v>182.6</c:v>
                </c:pt>
                <c:pt idx="33">
                  <c:v>187.1</c:v>
                </c:pt>
                <c:pt idx="34">
                  <c:v>182.9</c:v>
                </c:pt>
                <c:pt idx="35">
                  <c:v>182.4</c:v>
                </c:pt>
                <c:pt idx="36">
                  <c:v>198.2</c:v>
                </c:pt>
                <c:pt idx="37">
                  <c:v>179.3</c:v>
                </c:pt>
                <c:pt idx="38">
                  <c:v>184.1</c:v>
                </c:pt>
                <c:pt idx="39">
                  <c:v>183.8</c:v>
                </c:pt>
                <c:pt idx="40">
                  <c:v>182.7</c:v>
                </c:pt>
                <c:pt idx="41">
                  <c:v>183</c:v>
                </c:pt>
                <c:pt idx="42">
                  <c:v>182.2</c:v>
                </c:pt>
                <c:pt idx="43">
                  <c:v>183.5</c:v>
                </c:pt>
                <c:pt idx="44">
                  <c:v>182.4</c:v>
                </c:pt>
                <c:pt idx="45">
                  <c:v>184.9</c:v>
                </c:pt>
                <c:pt idx="46">
                  <c:v>183.6</c:v>
                </c:pt>
                <c:pt idx="47">
                  <c:v>187.2</c:v>
                </c:pt>
                <c:pt idx="48">
                  <c:v>178.8</c:v>
                </c:pt>
                <c:pt idx="49">
                  <c:v>183.9</c:v>
                </c:pt>
                <c:pt idx="50">
                  <c:v>179.7</c:v>
                </c:pt>
                <c:pt idx="51">
                  <c:v>186.4</c:v>
                </c:pt>
                <c:pt idx="52">
                  <c:v>181.7</c:v>
                </c:pt>
                <c:pt idx="53">
                  <c:v>179.4</c:v>
                </c:pt>
                <c:pt idx="54">
                  <c:v>183.9</c:v>
                </c:pt>
                <c:pt idx="55">
                  <c:v>180.2</c:v>
                </c:pt>
                <c:pt idx="56">
                  <c:v>175.1</c:v>
                </c:pt>
                <c:pt idx="57">
                  <c:v>179.3</c:v>
                </c:pt>
                <c:pt idx="58">
                  <c:v>182</c:v>
                </c:pt>
                <c:pt idx="59">
                  <c:v>181</c:v>
                </c:pt>
                <c:pt idx="60">
                  <c:v>177.5</c:v>
                </c:pt>
                <c:pt idx="61">
                  <c:v>178.8</c:v>
                </c:pt>
                <c:pt idx="62">
                  <c:v>180.5</c:v>
                </c:pt>
                <c:pt idx="63">
                  <c:v>176.1</c:v>
                </c:pt>
              </c:numCache>
            </c:numRef>
          </c:yVal>
          <c:smooth val="0"/>
        </c:ser>
        <c:axId val="224115"/>
        <c:axId val="2017036"/>
      </c:scatterChart>
      <c:valAx>
        <c:axId val="224115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5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0.0185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17036"/>
        <c:crosses val="autoZero"/>
        <c:crossBetween val="midCat"/>
        <c:dispUnits/>
      </c:valAx>
      <c:valAx>
        <c:axId val="2017036"/>
        <c:scaling>
          <c:orientation val="minMax"/>
          <c:max val="2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>
            <c:manualLayout>
              <c:xMode val="factor"/>
              <c:yMode val="factor"/>
              <c:x val="0.02"/>
              <c:y val="0.15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411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1"/>
          <c:y val="0.45875"/>
          <c:w val="0.1015"/>
          <c:h val="0.2687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FM_Hd_22_A167       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055"/>
          <c:w val="0.96175"/>
          <c:h val="0.86175"/>
        </c:manualLayout>
      </c:layout>
      <c:scatterChart>
        <c:scatterStyle val="lineMarker"/>
        <c:varyColors val="0"/>
        <c:ser>
          <c:idx val="0"/>
          <c:order val="0"/>
          <c:tx>
            <c:strRef>
              <c:f>Panel!$D$9</c:f>
              <c:strCache>
                <c:ptCount val="1"/>
                <c:pt idx="0">
                  <c:v>FL,  gr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57"/>
            <c:marker>
              <c:size val="4"/>
              <c:spPr>
                <a:solidFill>
                  <a:srgbClr val="FFCC00"/>
                </a:solidFill>
                <a:ln>
                  <a:solidFill>
                    <a:srgbClr val="FFCC00"/>
                  </a:solidFill>
                </a:ln>
              </c:spPr>
            </c:marker>
          </c:dPt>
          <c:dPt>
            <c:idx val="59"/>
            <c:marker>
              <c:size val="4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Panel!$A$10:$A$73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Panel!$D$10:$D$73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Panel!$G$9</c:f>
              <c:strCache>
                <c:ptCount val="1"/>
                <c:pt idx="0">
                  <c:v>Fu,  gr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dPt>
            <c:idx val="6"/>
            <c:spPr>
              <a:ln w="12700">
                <a:solidFill>
                  <a:srgbClr val="00FFFF"/>
                </a:solidFill>
              </a:ln>
            </c:spPr>
            <c:marker>
              <c:size val="4"/>
              <c:spPr>
                <a:solidFill>
                  <a:srgbClr val="FFCC00"/>
                </a:solidFill>
                <a:ln>
                  <a:solidFill>
                    <a:srgbClr val="FFCC00"/>
                  </a:solidFill>
                </a:ln>
              </c:spPr>
            </c:marker>
          </c:dPt>
          <c:dPt>
            <c:idx val="22"/>
            <c:spPr>
              <a:ln w="12700">
                <a:solidFill>
                  <a:srgbClr val="00FFFF"/>
                </a:solidFill>
              </a:ln>
            </c:spPr>
            <c:marker>
              <c:size val="4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Panel!$A$10:$A$73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Panel!$G$10:$G$73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axId val="18153325"/>
        <c:axId val="29162198"/>
      </c:scatterChart>
      <c:valAx>
        <c:axId val="18153325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-0.00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162198"/>
        <c:crosses val="autoZero"/>
        <c:crossBetween val="midCat"/>
        <c:dispUnits/>
      </c:valAx>
      <c:valAx>
        <c:axId val="29162198"/>
        <c:scaling>
          <c:orientation val="minMax"/>
          <c:max val="9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gr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15332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425"/>
          <c:y val="0.1535"/>
        </c:manualLayout>
      </c:layout>
      <c:overlay val="0"/>
      <c:txPr>
        <a:bodyPr vert="horz" rot="0"/>
        <a:lstStyle/>
        <a:p>
          <a:pPr>
            <a:defRPr lang="en-US" cap="none" sz="6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FM_Hd_22_A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75"/>
          <c:w val="0.99125"/>
          <c:h val="0.883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Module!$B$9</c:f>
              <c:strCache>
                <c:ptCount val="1"/>
                <c:pt idx="0">
                  <c:v>AL-46 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Module!$B$10:$B$73</c:f>
              <c:numCache/>
            </c:numRef>
          </c:yVal>
          <c:smooth val="0"/>
        </c:ser>
        <c:ser>
          <c:idx val="1"/>
          <c:order val="1"/>
          <c:tx>
            <c:strRef>
              <c:f>Module!$C$9</c:f>
              <c:strCache>
                <c:ptCount val="1"/>
                <c:pt idx="0">
                  <c:v>AL-126  cm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Module!$C$10:$C$73</c:f>
              <c:numCache/>
            </c:numRef>
          </c:yVal>
          <c:smooth val="0"/>
        </c:ser>
        <c:ser>
          <c:idx val="2"/>
          <c:order val="2"/>
          <c:tx>
            <c:strRef>
              <c:f>Module!$D$9</c:f>
              <c:strCache>
                <c:ptCount val="1"/>
                <c:pt idx="0">
                  <c:v>AL-206  cm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Module!$D$10:$D$73</c:f>
              <c:numCache/>
            </c:numRef>
          </c:yVal>
          <c:smooth val="0"/>
        </c:ser>
        <c:ser>
          <c:idx val="3"/>
          <c:order val="3"/>
          <c:tx>
            <c:strRef>
              <c:f>Module!$E$9</c:f>
              <c:strCache>
                <c:ptCount val="1"/>
                <c:pt idx="0">
                  <c:v>AU-46 cm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Module!$E$10:$E$73</c:f>
              <c:numCache/>
            </c:numRef>
          </c:yVal>
          <c:smooth val="0"/>
        </c:ser>
        <c:ser>
          <c:idx val="4"/>
          <c:order val="4"/>
          <c:tx>
            <c:strRef>
              <c:f>Module!$F$9</c:f>
              <c:strCache>
                <c:ptCount val="1"/>
                <c:pt idx="0">
                  <c:v>AU-126 cm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Module!$F$10:$F$73</c:f>
              <c:numCache/>
            </c:numRef>
          </c:yVal>
          <c:smooth val="0"/>
        </c:ser>
        <c:ser>
          <c:idx val="5"/>
          <c:order val="5"/>
          <c:tx>
            <c:strRef>
              <c:f>Module!$G$9</c:f>
              <c:strCache>
                <c:ptCount val="1"/>
                <c:pt idx="0">
                  <c:v>AU-206 cm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Module!$G$10:$G$73</c:f>
              <c:numCache/>
            </c:numRef>
          </c:yVal>
          <c:smooth val="0"/>
        </c:ser>
        <c:axId val="61133191"/>
        <c:axId val="13327808"/>
      </c:scatterChart>
      <c:valAx>
        <c:axId val="61133191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5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0.0185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327808"/>
        <c:crosses val="autoZero"/>
        <c:crossBetween val="midCat"/>
        <c:dispUnits/>
      </c:valAx>
      <c:valAx>
        <c:axId val="13327808"/>
        <c:scaling>
          <c:orientation val="minMax"/>
          <c:max val="2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>
            <c:manualLayout>
              <c:xMode val="factor"/>
              <c:yMode val="factor"/>
              <c:x val="0.02"/>
              <c:y val="0.15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13319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475"/>
          <c:y val="0.4645"/>
          <c:w val="0.134"/>
          <c:h val="0.422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Module!$R$2</c:f>
              <c:strCache>
                <c:ptCount val="1"/>
                <c:pt idx="0">
                  <c:v>dP , mb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1" u="none" baseline="0">
                        <a:latin typeface="Arial"/>
                        <a:ea typeface="Arial"/>
                        <a:cs typeface="Arial"/>
                      </a:rPr>
                      <a:t>dP</a:t>
                    </a: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= </a:t>
                    </a: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6,3313</a:t>
                    </a: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e</a:t>
                    </a:r>
                    <a:r>
                      <a:rPr lang="en-US" cap="none" sz="1100" b="0" i="0" u="none" baseline="30000">
                        <a:latin typeface="Arial"/>
                        <a:ea typeface="Arial"/>
                        <a:cs typeface="Arial"/>
                      </a:rPr>
                      <a:t>-0,0028</a:t>
                    </a:r>
                    <a:r>
                      <a:rPr lang="en-US" cap="none" sz="1200" b="1" i="0" u="none" baseline="30000"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R</a:t>
                    </a:r>
                    <a:r>
                      <a:rPr lang="en-US" cap="none" sz="9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 = 0,9979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Module!$Q$5:$Q$47</c:f>
              <c:numCache>
                <c:ptCount val="43"/>
                <c:pt idx="0">
                  <c:v>59</c:v>
                </c:pt>
                <c:pt idx="1">
                  <c:v>64</c:v>
                </c:pt>
                <c:pt idx="2">
                  <c:v>69</c:v>
                </c:pt>
                <c:pt idx="3">
                  <c:v>74</c:v>
                </c:pt>
                <c:pt idx="4">
                  <c:v>79</c:v>
                </c:pt>
                <c:pt idx="5">
                  <c:v>84</c:v>
                </c:pt>
                <c:pt idx="6">
                  <c:v>89</c:v>
                </c:pt>
                <c:pt idx="7">
                  <c:v>94</c:v>
                </c:pt>
                <c:pt idx="8">
                  <c:v>99</c:v>
                </c:pt>
                <c:pt idx="9">
                  <c:v>104</c:v>
                </c:pt>
                <c:pt idx="10">
                  <c:v>109</c:v>
                </c:pt>
                <c:pt idx="11">
                  <c:v>114</c:v>
                </c:pt>
                <c:pt idx="12">
                  <c:v>119</c:v>
                </c:pt>
                <c:pt idx="13">
                  <c:v>124</c:v>
                </c:pt>
                <c:pt idx="14">
                  <c:v>129</c:v>
                </c:pt>
                <c:pt idx="15">
                  <c:v>134</c:v>
                </c:pt>
                <c:pt idx="16">
                  <c:v>139</c:v>
                </c:pt>
                <c:pt idx="17">
                  <c:v>144</c:v>
                </c:pt>
                <c:pt idx="18">
                  <c:v>149</c:v>
                </c:pt>
                <c:pt idx="19">
                  <c:v>154</c:v>
                </c:pt>
                <c:pt idx="20">
                  <c:v>159</c:v>
                </c:pt>
                <c:pt idx="21">
                  <c:v>164</c:v>
                </c:pt>
                <c:pt idx="22">
                  <c:v>169</c:v>
                </c:pt>
                <c:pt idx="23">
                  <c:v>174</c:v>
                </c:pt>
                <c:pt idx="24">
                  <c:v>179</c:v>
                </c:pt>
                <c:pt idx="25">
                  <c:v>184</c:v>
                </c:pt>
                <c:pt idx="26">
                  <c:v>189</c:v>
                </c:pt>
                <c:pt idx="27">
                  <c:v>194</c:v>
                </c:pt>
                <c:pt idx="28">
                  <c:v>199</c:v>
                </c:pt>
                <c:pt idx="29">
                  <c:v>204</c:v>
                </c:pt>
                <c:pt idx="30">
                  <c:v>209</c:v>
                </c:pt>
                <c:pt idx="31">
                  <c:v>214</c:v>
                </c:pt>
                <c:pt idx="32">
                  <c:v>219</c:v>
                </c:pt>
                <c:pt idx="33">
                  <c:v>224</c:v>
                </c:pt>
                <c:pt idx="34">
                  <c:v>229</c:v>
                </c:pt>
                <c:pt idx="35">
                  <c:v>234</c:v>
                </c:pt>
                <c:pt idx="36">
                  <c:v>239</c:v>
                </c:pt>
                <c:pt idx="37">
                  <c:v>244</c:v>
                </c:pt>
                <c:pt idx="38">
                  <c:v>249</c:v>
                </c:pt>
                <c:pt idx="39">
                  <c:v>254</c:v>
                </c:pt>
                <c:pt idx="40">
                  <c:v>259</c:v>
                </c:pt>
                <c:pt idx="41">
                  <c:v>264</c:v>
                </c:pt>
                <c:pt idx="42">
                  <c:v>269</c:v>
                </c:pt>
              </c:numCache>
            </c:numRef>
          </c:xVal>
          <c:yVal>
            <c:numRef>
              <c:f>Module!$R$5:$R$47</c:f>
              <c:numCache>
                <c:ptCount val="43"/>
                <c:pt idx="0">
                  <c:v>5.3163</c:v>
                </c:pt>
                <c:pt idx="1">
                  <c:v>5.3163</c:v>
                </c:pt>
                <c:pt idx="2">
                  <c:v>5.1735</c:v>
                </c:pt>
                <c:pt idx="3">
                  <c:v>5.1735</c:v>
                </c:pt>
                <c:pt idx="4">
                  <c:v>5.0368</c:v>
                </c:pt>
                <c:pt idx="5">
                  <c:v>5.0368</c:v>
                </c:pt>
                <c:pt idx="6">
                  <c:v>4.9152</c:v>
                </c:pt>
                <c:pt idx="7">
                  <c:v>4.9152</c:v>
                </c:pt>
                <c:pt idx="8">
                  <c:v>4.7852</c:v>
                </c:pt>
                <c:pt idx="9">
                  <c:v>4.7852</c:v>
                </c:pt>
                <c:pt idx="10">
                  <c:v>4.6455</c:v>
                </c:pt>
                <c:pt idx="11">
                  <c:v>4.6455</c:v>
                </c:pt>
                <c:pt idx="12">
                  <c:v>4.521</c:v>
                </c:pt>
                <c:pt idx="13">
                  <c:v>4.4711</c:v>
                </c:pt>
                <c:pt idx="14">
                  <c:v>4.4711</c:v>
                </c:pt>
                <c:pt idx="15">
                  <c:v>4.3539</c:v>
                </c:pt>
                <c:pt idx="16">
                  <c:v>4.3539</c:v>
                </c:pt>
                <c:pt idx="17">
                  <c:v>4.2581</c:v>
                </c:pt>
                <c:pt idx="18">
                  <c:v>4.2581</c:v>
                </c:pt>
                <c:pt idx="19">
                  <c:v>4.1154</c:v>
                </c:pt>
                <c:pt idx="20">
                  <c:v>4.1154</c:v>
                </c:pt>
                <c:pt idx="21">
                  <c:v>3.9984</c:v>
                </c:pt>
                <c:pt idx="22">
                  <c:v>3.9984</c:v>
                </c:pt>
                <c:pt idx="23">
                  <c:v>3.8911</c:v>
                </c:pt>
                <c:pt idx="24">
                  <c:v>3.857</c:v>
                </c:pt>
                <c:pt idx="25">
                  <c:v>3.857</c:v>
                </c:pt>
                <c:pt idx="26">
                  <c:v>3.728</c:v>
                </c:pt>
                <c:pt idx="27">
                  <c:v>3.728</c:v>
                </c:pt>
                <c:pt idx="28">
                  <c:v>3.6224</c:v>
                </c:pt>
                <c:pt idx="29">
                  <c:v>3.6224</c:v>
                </c:pt>
                <c:pt idx="30">
                  <c:v>3.5363</c:v>
                </c:pt>
                <c:pt idx="31">
                  <c:v>3.5363</c:v>
                </c:pt>
                <c:pt idx="32">
                  <c:v>3.4416</c:v>
                </c:pt>
                <c:pt idx="33">
                  <c:v>3.4416</c:v>
                </c:pt>
                <c:pt idx="34">
                  <c:v>3.3144</c:v>
                </c:pt>
                <c:pt idx="35">
                  <c:v>3.3144</c:v>
                </c:pt>
                <c:pt idx="36">
                  <c:v>3.2416</c:v>
                </c:pt>
                <c:pt idx="37">
                  <c:v>3.2416</c:v>
                </c:pt>
                <c:pt idx="38">
                  <c:v>3.1572</c:v>
                </c:pt>
                <c:pt idx="39">
                  <c:v>3.0995</c:v>
                </c:pt>
                <c:pt idx="40">
                  <c:v>3.0995</c:v>
                </c:pt>
                <c:pt idx="41">
                  <c:v>3.0081</c:v>
                </c:pt>
                <c:pt idx="42">
                  <c:v>3.0081</c:v>
                </c:pt>
              </c:numCache>
            </c:numRef>
          </c:yVal>
          <c:smooth val="0"/>
        </c:ser>
        <c:axId val="52841409"/>
        <c:axId val="5810634"/>
      </c:scatterChart>
      <c:valAx>
        <c:axId val="52841409"/>
        <c:scaling>
          <c:orientation val="minMax"/>
          <c:max val="3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10634"/>
        <c:crosses val="autoZero"/>
        <c:crossBetween val="midCat"/>
        <c:dispUnits/>
      </c:valAx>
      <c:valAx>
        <c:axId val="5810634"/>
        <c:scaling>
          <c:orientation val="minMax"/>
          <c:max val="7"/>
          <c:min val="0"/>
        </c:scaling>
        <c:axPos val="l"/>
        <c:majorGridlines/>
        <c:delete val="0"/>
        <c:numFmt formatCode="0.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84140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FM_Hd_22_B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75"/>
          <c:w val="0.99125"/>
          <c:h val="0.883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Module!$H$9</c:f>
              <c:strCache>
                <c:ptCount val="1"/>
                <c:pt idx="0">
                  <c:v>BL-46 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Module!$H$10:$H$73</c:f>
              <c:numCache/>
            </c:numRef>
          </c:yVal>
          <c:smooth val="0"/>
        </c:ser>
        <c:ser>
          <c:idx val="1"/>
          <c:order val="1"/>
          <c:tx>
            <c:strRef>
              <c:f>Module!$I$9</c:f>
              <c:strCache>
                <c:ptCount val="1"/>
                <c:pt idx="0">
                  <c:v>BL-126  cm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Module!$I$10:$I$73</c:f>
              <c:numCache/>
            </c:numRef>
          </c:yVal>
          <c:smooth val="0"/>
        </c:ser>
        <c:ser>
          <c:idx val="2"/>
          <c:order val="2"/>
          <c:tx>
            <c:strRef>
              <c:f>Module!$J$9</c:f>
              <c:strCache>
                <c:ptCount val="1"/>
                <c:pt idx="0">
                  <c:v>BL-206  cm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Module!$J$10:$J$73</c:f>
              <c:numCache/>
            </c:numRef>
          </c:yVal>
          <c:smooth val="0"/>
        </c:ser>
        <c:ser>
          <c:idx val="3"/>
          <c:order val="3"/>
          <c:tx>
            <c:strRef>
              <c:f>Module!$K$9</c:f>
              <c:strCache>
                <c:ptCount val="1"/>
                <c:pt idx="0">
                  <c:v>BU-46 cm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Module!$K$10:$K$73</c:f>
              <c:numCache/>
            </c:numRef>
          </c:yVal>
          <c:smooth val="0"/>
        </c:ser>
        <c:ser>
          <c:idx val="4"/>
          <c:order val="4"/>
          <c:tx>
            <c:strRef>
              <c:f>Module!$L$9</c:f>
              <c:strCache>
                <c:ptCount val="1"/>
                <c:pt idx="0">
                  <c:v>BU-126 cm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Module!$L$10:$L$73</c:f>
              <c:numCache/>
            </c:numRef>
          </c:yVal>
          <c:smooth val="0"/>
        </c:ser>
        <c:ser>
          <c:idx val="5"/>
          <c:order val="5"/>
          <c:tx>
            <c:strRef>
              <c:f>Module!$M$9</c:f>
              <c:strCache>
                <c:ptCount val="1"/>
                <c:pt idx="0">
                  <c:v>BU-206 cm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Module!$M$10:$M$73</c:f>
              <c:numCache/>
            </c:numRef>
          </c:yVal>
          <c:smooth val="0"/>
        </c:ser>
        <c:axId val="52295707"/>
        <c:axId val="899316"/>
      </c:scatterChart>
      <c:valAx>
        <c:axId val="52295707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5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0.0185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99316"/>
        <c:crosses val="autoZero"/>
        <c:crossBetween val="midCat"/>
        <c:dispUnits/>
      </c:valAx>
      <c:valAx>
        <c:axId val="899316"/>
        <c:scaling>
          <c:orientation val="minMax"/>
          <c:max val="2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>
            <c:manualLayout>
              <c:xMode val="factor"/>
              <c:yMode val="factor"/>
              <c:x val="0.02"/>
              <c:y val="0.15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29570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3"/>
          <c:y val="0.4645"/>
          <c:w val="0.134"/>
          <c:h val="0.422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0.1345</cdr:x>
      <cdr:y>0.6645</cdr:y>
    </cdr:from>
    <cdr:to>
      <cdr:x>0.53425</cdr:x>
      <cdr:y>0.749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" y="1847850"/>
          <a:ext cx="18192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N</a:t>
          </a:r>
          <a:r>
            <a:rPr lang="en-US" cap="none" sz="900" b="0" i="0" u="none" baseline="-25000">
              <a:latin typeface="Arial"/>
              <a:ea typeface="Arial"/>
              <a:cs typeface="Arial"/>
            </a:rPr>
            <a:t>C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h</a:t>
          </a:r>
          <a:r>
            <a:rPr lang="en-US" cap="none" sz="1025" b="0" i="0" u="none" baseline="-25000"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700" b="1" i="0" u="none" baseline="0">
              <a:latin typeface="Arial"/>
              <a:ea typeface="Arial"/>
              <a:cs typeface="Arial"/>
            </a:rPr>
            <a:t>AU-4</a:t>
          </a:r>
          <a:r>
            <a:rPr lang="en-US" cap="none" sz="800" b="1" i="1" u="none" baseline="0">
              <a:latin typeface="Arial"/>
              <a:ea typeface="Arial"/>
              <a:cs typeface="Arial"/>
            </a:rPr>
            <a:t> ---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short, disconnected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0.131</cdr:x>
      <cdr:y>0.51425</cdr:y>
    </cdr:from>
    <cdr:to>
      <cdr:x>0.40625</cdr:x>
      <cdr:y>0.59875</cdr:y>
    </cdr:to>
    <cdr:sp>
      <cdr:nvSpPr>
        <cdr:cNvPr id="1" name="TextBox 1"/>
        <cdr:cNvSpPr txBox="1">
          <a:spLocks noChangeArrowheads="1"/>
        </cdr:cNvSpPr>
      </cdr:nvSpPr>
      <cdr:spPr>
        <a:xfrm>
          <a:off x="942975" y="1409700"/>
          <a:ext cx="19812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N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Ch</a:t>
          </a:r>
          <a:r>
            <a:rPr lang="en-US" cap="none" sz="1025" b="0" i="0" u="none" baseline="-25000"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700" b="1" i="0" u="none" baseline="0">
              <a:latin typeface="Arial"/>
              <a:ea typeface="Arial"/>
              <a:cs typeface="Arial"/>
            </a:rPr>
            <a:t>AU-4</a:t>
          </a:r>
          <a:r>
            <a:rPr lang="en-US" cap="none" sz="800" b="1" i="1" u="none" baseline="0">
              <a:latin typeface="Arial"/>
              <a:ea typeface="Arial"/>
              <a:cs typeface="Arial"/>
            </a:rPr>
            <a:t> ---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short, disconnected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0</xdr:rowOff>
    </xdr:from>
    <xdr:to>
      <xdr:col>8</xdr:col>
      <xdr:colOff>428625</xdr:colOff>
      <xdr:row>100</xdr:row>
      <xdr:rowOff>66675</xdr:rowOff>
    </xdr:to>
    <xdr:graphicFrame>
      <xdr:nvGraphicFramePr>
        <xdr:cNvPr id="1" name="Chart 11"/>
        <xdr:cNvGraphicFramePr/>
      </xdr:nvGraphicFramePr>
      <xdr:xfrm>
        <a:off x="0" y="12211050"/>
        <a:ext cx="454342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428625</xdr:colOff>
      <xdr:row>85</xdr:row>
      <xdr:rowOff>0</xdr:rowOff>
    </xdr:from>
    <xdr:to>
      <xdr:col>16</xdr:col>
      <xdr:colOff>600075</xdr:colOff>
      <xdr:row>100</xdr:row>
      <xdr:rowOff>57150</xdr:rowOff>
    </xdr:to>
    <xdr:graphicFrame>
      <xdr:nvGraphicFramePr>
        <xdr:cNvPr id="2" name="Chart 12"/>
        <xdr:cNvGraphicFramePr/>
      </xdr:nvGraphicFramePr>
      <xdr:xfrm>
        <a:off x="4543425" y="12211050"/>
        <a:ext cx="428625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28575</xdr:colOff>
      <xdr:row>76</xdr:row>
      <xdr:rowOff>0</xdr:rowOff>
    </xdr:from>
    <xdr:to>
      <xdr:col>17</xdr:col>
      <xdr:colOff>76200</xdr:colOff>
      <xdr:row>81</xdr:row>
      <xdr:rowOff>28575</xdr:rowOff>
    </xdr:to>
    <xdr:sp>
      <xdr:nvSpPr>
        <xdr:cNvPr id="3" name="AutoShape 50"/>
        <xdr:cNvSpPr>
          <a:spLocks/>
        </xdr:cNvSpPr>
      </xdr:nvSpPr>
      <xdr:spPr>
        <a:xfrm>
          <a:off x="8258175" y="10734675"/>
          <a:ext cx="809625" cy="838200"/>
        </a:xfrm>
        <a:prstGeom prst="rect"/>
        <a:noFill/>
      </xdr:spPr>
      <xdr:txBody>
        <a:bodyPr fromWordArt="1" wrap="none">
          <a:prstTxWarp prst="textPlain">
            <a:avLst>
              <a:gd name="adj" fmla="val 42425"/>
            </a:avLst>
          </a:prstTxWarp>
        </a:bodyPr>
        <a:p>
          <a:pPr algn="ctr"/>
          <a:r>
            <a:rPr sz="5400" i="1" b="1" kern="10" spc="1080">
              <a:ln w="9525" cmpd="sng">
                <a:solidFill>
                  <a:srgbClr val="800000"/>
                </a:solidFill>
                <a:headEnd type="none"/>
                <a:tailEnd type="none"/>
              </a:ln>
              <a:solidFill>
                <a:srgbClr val="008000"/>
              </a:solidFill>
              <a:effectLst>
                <a:outerShdw dist="35921" dir="2700000" algn="ctr">
                  <a:srgbClr val="B2B2B2">
                    <a:alpha val="80000"/>
                  </a:srgbClr>
                </a:outerShdw>
              </a:effectLst>
              <a:latin typeface="Book Antiqua"/>
              <a:cs typeface="Book Antiqua"/>
            </a:rPr>
            <a:t>22</a:t>
          </a:r>
        </a:p>
      </xdr:txBody>
    </xdr:sp>
    <xdr:clientData/>
  </xdr:twoCellAnchor>
  <xdr:twoCellAnchor>
    <xdr:from>
      <xdr:col>0</xdr:col>
      <xdr:colOff>0</xdr:colOff>
      <xdr:row>100</xdr:row>
      <xdr:rowOff>66675</xdr:rowOff>
    </xdr:from>
    <xdr:to>
      <xdr:col>8</xdr:col>
      <xdr:colOff>428625</xdr:colOff>
      <xdr:row>117</xdr:row>
      <xdr:rowOff>95250</xdr:rowOff>
    </xdr:to>
    <xdr:graphicFrame>
      <xdr:nvGraphicFramePr>
        <xdr:cNvPr id="4" name="Chart 52"/>
        <xdr:cNvGraphicFramePr/>
      </xdr:nvGraphicFramePr>
      <xdr:xfrm>
        <a:off x="0" y="14706600"/>
        <a:ext cx="4543425" cy="2781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438150</xdr:colOff>
      <xdr:row>100</xdr:row>
      <xdr:rowOff>66675</xdr:rowOff>
    </xdr:from>
    <xdr:to>
      <xdr:col>16</xdr:col>
      <xdr:colOff>600075</xdr:colOff>
      <xdr:row>117</xdr:row>
      <xdr:rowOff>95250</xdr:rowOff>
    </xdr:to>
    <xdr:graphicFrame>
      <xdr:nvGraphicFramePr>
        <xdr:cNvPr id="5" name="Chart 53"/>
        <xdr:cNvGraphicFramePr/>
      </xdr:nvGraphicFramePr>
      <xdr:xfrm>
        <a:off x="4552950" y="14706600"/>
        <a:ext cx="4276725" cy="2781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139</xdr:row>
      <xdr:rowOff>95250</xdr:rowOff>
    </xdr:from>
    <xdr:to>
      <xdr:col>15</xdr:col>
      <xdr:colOff>9525</xdr:colOff>
      <xdr:row>156</xdr:row>
      <xdr:rowOff>85725</xdr:rowOff>
    </xdr:to>
    <xdr:graphicFrame>
      <xdr:nvGraphicFramePr>
        <xdr:cNvPr id="6" name="Chart 55"/>
        <xdr:cNvGraphicFramePr/>
      </xdr:nvGraphicFramePr>
      <xdr:xfrm>
        <a:off x="514350" y="21050250"/>
        <a:ext cx="7210425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124</xdr:row>
      <xdr:rowOff>9525</xdr:rowOff>
    </xdr:from>
    <xdr:to>
      <xdr:col>15</xdr:col>
      <xdr:colOff>0</xdr:colOff>
      <xdr:row>139</xdr:row>
      <xdr:rowOff>85725</xdr:rowOff>
    </xdr:to>
    <xdr:graphicFrame>
      <xdr:nvGraphicFramePr>
        <xdr:cNvPr id="7" name="Chart 56"/>
        <xdr:cNvGraphicFramePr/>
      </xdr:nvGraphicFramePr>
      <xdr:xfrm>
        <a:off x="514350" y="18535650"/>
        <a:ext cx="7200900" cy="2505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209550</xdr:colOff>
      <xdr:row>120</xdr:row>
      <xdr:rowOff>9525</xdr:rowOff>
    </xdr:from>
    <xdr:to>
      <xdr:col>9</xdr:col>
      <xdr:colOff>314325</xdr:colOff>
      <xdr:row>122</xdr:row>
      <xdr:rowOff>114300</xdr:rowOff>
    </xdr:to>
    <xdr:sp>
      <xdr:nvSpPr>
        <xdr:cNvPr id="8" name="AutoShape 57"/>
        <xdr:cNvSpPr>
          <a:spLocks/>
        </xdr:cNvSpPr>
      </xdr:nvSpPr>
      <xdr:spPr>
        <a:xfrm>
          <a:off x="3295650" y="17887950"/>
          <a:ext cx="1647825" cy="428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80000"/>
                  </a:srgbClr>
                </a:outerShdw>
              </a:effectLst>
              <a:latin typeface="Arial Black"/>
              <a:cs typeface="Arial Black"/>
            </a:rPr>
            <a:t>FM_Hd_22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0.14125</cdr:x>
      <cdr:y>0.5145</cdr:y>
    </cdr:from>
    <cdr:to>
      <cdr:x>0.4745</cdr:x>
      <cdr:y>0.59925</cdr:y>
    </cdr:to>
    <cdr:sp>
      <cdr:nvSpPr>
        <cdr:cNvPr id="1" name="TextBox 1"/>
        <cdr:cNvSpPr txBox="1">
          <a:spLocks noChangeArrowheads="1"/>
        </cdr:cNvSpPr>
      </cdr:nvSpPr>
      <cdr:spPr>
        <a:xfrm>
          <a:off x="771525" y="1419225"/>
          <a:ext cx="18288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N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Ch</a:t>
          </a:r>
          <a:r>
            <a:rPr lang="en-US" cap="none" sz="1025" b="0" i="0" u="none" baseline="-25000"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700" b="1" i="0" u="none" baseline="0">
              <a:latin typeface="Arial"/>
              <a:ea typeface="Arial"/>
              <a:cs typeface="Arial"/>
            </a:rPr>
            <a:t>AU-4</a:t>
          </a:r>
          <a:r>
            <a:rPr lang="en-US" cap="none" sz="800" b="1" i="1" u="none" baseline="0">
              <a:latin typeface="Arial"/>
              <a:ea typeface="Arial"/>
              <a:cs typeface="Arial"/>
            </a:rPr>
            <a:t> ---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short, disconnected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disconected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80</xdr:row>
      <xdr:rowOff>9525</xdr:rowOff>
    </xdr:from>
    <xdr:to>
      <xdr:col>10</xdr:col>
      <xdr:colOff>0</xdr:colOff>
      <xdr:row>97</xdr:row>
      <xdr:rowOff>19050</xdr:rowOff>
    </xdr:to>
    <xdr:graphicFrame>
      <xdr:nvGraphicFramePr>
        <xdr:cNvPr id="1" name="Chart 3"/>
        <xdr:cNvGraphicFramePr/>
      </xdr:nvGraphicFramePr>
      <xdr:xfrm>
        <a:off x="0" y="13144500"/>
        <a:ext cx="548640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323850</xdr:colOff>
      <xdr:row>5</xdr:row>
      <xdr:rowOff>171450</xdr:rowOff>
    </xdr:from>
    <xdr:to>
      <xdr:col>26</xdr:col>
      <xdr:colOff>419100</xdr:colOff>
      <xdr:row>22</xdr:row>
      <xdr:rowOff>28575</xdr:rowOff>
    </xdr:to>
    <xdr:graphicFrame>
      <xdr:nvGraphicFramePr>
        <xdr:cNvPr id="2" name="Chart 5"/>
        <xdr:cNvGraphicFramePr/>
      </xdr:nvGraphicFramePr>
      <xdr:xfrm>
        <a:off x="12258675" y="1009650"/>
        <a:ext cx="4676775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97</xdr:row>
      <xdr:rowOff>19050</xdr:rowOff>
    </xdr:from>
    <xdr:to>
      <xdr:col>10</xdr:col>
      <xdr:colOff>0</xdr:colOff>
      <xdr:row>114</xdr:row>
      <xdr:rowOff>38100</xdr:rowOff>
    </xdr:to>
    <xdr:graphicFrame>
      <xdr:nvGraphicFramePr>
        <xdr:cNvPr id="3" name="Chart 12"/>
        <xdr:cNvGraphicFramePr/>
      </xdr:nvGraphicFramePr>
      <xdr:xfrm>
        <a:off x="0" y="15916275"/>
        <a:ext cx="5486400" cy="2771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295275</xdr:colOff>
      <xdr:row>82</xdr:row>
      <xdr:rowOff>57150</xdr:rowOff>
    </xdr:from>
    <xdr:to>
      <xdr:col>18</xdr:col>
      <xdr:colOff>304800</xdr:colOff>
      <xdr:row>99</xdr:row>
      <xdr:rowOff>76200</xdr:rowOff>
    </xdr:to>
    <xdr:graphicFrame>
      <xdr:nvGraphicFramePr>
        <xdr:cNvPr id="4" name="Chart 14"/>
        <xdr:cNvGraphicFramePr/>
      </xdr:nvGraphicFramePr>
      <xdr:xfrm>
        <a:off x="5229225" y="13525500"/>
        <a:ext cx="5486400" cy="2771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85"/>
  <sheetViews>
    <sheetView workbookViewId="0" topLeftCell="A56">
      <selection activeCell="P121" sqref="P121"/>
    </sheetView>
  </sheetViews>
  <sheetFormatPr defaultColWidth="11.421875" defaultRowHeight="12.75"/>
  <cols>
    <col min="1" max="16" width="7.7109375" style="0" customWidth="1"/>
  </cols>
  <sheetData>
    <row r="2" spans="4:7" ht="15.75">
      <c r="D2" s="1" t="s">
        <v>1</v>
      </c>
      <c r="E2" s="2">
        <v>0.3826</v>
      </c>
      <c r="F2" s="2"/>
      <c r="G2" s="2"/>
    </row>
    <row r="3" spans="4:7" ht="12.75">
      <c r="D3" s="1" t="s">
        <v>11</v>
      </c>
      <c r="E3" s="4">
        <v>80.8</v>
      </c>
      <c r="F3" s="3"/>
      <c r="G3" s="3"/>
    </row>
    <row r="4" spans="4:5" ht="13.5">
      <c r="D4" s="230" t="s">
        <v>2</v>
      </c>
      <c r="E4" s="230"/>
    </row>
    <row r="6" spans="1:16" ht="13.5" thickBot="1">
      <c r="A6" s="55" t="s">
        <v>12</v>
      </c>
      <c r="B6" s="238" t="s">
        <v>35</v>
      </c>
      <c r="C6" s="239"/>
      <c r="D6" s="5"/>
      <c r="E6" s="5"/>
      <c r="F6" s="5"/>
      <c r="G6" s="5"/>
      <c r="H6" s="5"/>
      <c r="N6" s="55" t="s">
        <v>12</v>
      </c>
      <c r="O6" s="238" t="s">
        <v>35</v>
      </c>
      <c r="P6" s="239"/>
    </row>
    <row r="7" spans="1:16" ht="14.25" thickBot="1" thickTop="1">
      <c r="A7" s="49" t="s">
        <v>9</v>
      </c>
      <c r="B7" s="240" t="s">
        <v>36</v>
      </c>
      <c r="C7" s="241"/>
      <c r="D7" s="241"/>
      <c r="E7" s="241"/>
      <c r="F7" s="241"/>
      <c r="G7" s="241"/>
      <c r="H7" s="242"/>
      <c r="I7" s="240" t="s">
        <v>37</v>
      </c>
      <c r="J7" s="241"/>
      <c r="K7" s="241"/>
      <c r="L7" s="241"/>
      <c r="M7" s="241"/>
      <c r="N7" s="241"/>
      <c r="O7" s="243"/>
      <c r="P7" s="73" t="s">
        <v>9</v>
      </c>
    </row>
    <row r="8" spans="1:16" ht="13.5" thickBot="1">
      <c r="A8" s="50" t="s">
        <v>13</v>
      </c>
      <c r="B8" s="6"/>
      <c r="C8" s="6"/>
      <c r="D8" s="7"/>
      <c r="E8" s="8"/>
      <c r="F8" s="6"/>
      <c r="G8" s="7"/>
      <c r="H8" s="9"/>
      <c r="I8" s="6"/>
      <c r="J8" s="6"/>
      <c r="K8" s="7"/>
      <c r="L8" s="8"/>
      <c r="M8" s="6"/>
      <c r="N8" s="7"/>
      <c r="O8" s="74"/>
      <c r="P8" s="71" t="s">
        <v>13</v>
      </c>
    </row>
    <row r="9" spans="1:16" ht="14.25" thickBot="1">
      <c r="A9" s="51" t="s">
        <v>0</v>
      </c>
      <c r="B9" s="10" t="s">
        <v>3</v>
      </c>
      <c r="C9" s="11" t="s">
        <v>5</v>
      </c>
      <c r="D9" s="11" t="s">
        <v>7</v>
      </c>
      <c r="E9" s="11" t="s">
        <v>4</v>
      </c>
      <c r="F9" s="11" t="s">
        <v>6</v>
      </c>
      <c r="G9" s="11" t="s">
        <v>8</v>
      </c>
      <c r="H9" s="12" t="s">
        <v>26</v>
      </c>
      <c r="I9" s="10" t="s">
        <v>3</v>
      </c>
      <c r="J9" s="11" t="s">
        <v>6</v>
      </c>
      <c r="K9" s="29" t="s">
        <v>7</v>
      </c>
      <c r="L9" s="28" t="s">
        <v>4</v>
      </c>
      <c r="M9" s="11" t="s">
        <v>6</v>
      </c>
      <c r="N9" s="11" t="s">
        <v>8</v>
      </c>
      <c r="O9" s="29" t="s">
        <v>26</v>
      </c>
      <c r="P9" s="72" t="s">
        <v>0</v>
      </c>
    </row>
    <row r="10" spans="1:16" s="75" customFormat="1" ht="10.5" customHeight="1">
      <c r="A10" s="32">
        <v>0</v>
      </c>
      <c r="B10" s="109"/>
      <c r="C10" s="110">
        <v>5.794</v>
      </c>
      <c r="D10" s="99">
        <f>$E$2*($E$3/C10)^2</f>
        <v>74.40647074110089</v>
      </c>
      <c r="E10" s="111"/>
      <c r="F10" s="110">
        <v>5.971</v>
      </c>
      <c r="G10" s="99">
        <f>$E$2*($E$3/F10)^2</f>
        <v>70.06055040606722</v>
      </c>
      <c r="H10" s="112"/>
      <c r="I10" s="109"/>
      <c r="J10" s="113">
        <v>5.831</v>
      </c>
      <c r="K10" s="99">
        <f>$E$2*($E$3/J10)^2</f>
        <v>73.46518970672275</v>
      </c>
      <c r="L10" s="109"/>
      <c r="M10" s="113">
        <v>5.884</v>
      </c>
      <c r="N10" s="99">
        <f>$E$2*($E$3/M10)^2</f>
        <v>72.14767813346728</v>
      </c>
      <c r="O10" s="114"/>
      <c r="P10" s="31">
        <v>0</v>
      </c>
    </row>
    <row r="11" spans="1:16" s="75" customFormat="1" ht="10.5" customHeight="1">
      <c r="A11" s="33">
        <v>1</v>
      </c>
      <c r="B11" s="97"/>
      <c r="C11" s="98">
        <v>5.808</v>
      </c>
      <c r="D11" s="99">
        <f aca="true" t="shared" si="0" ref="D11:D73">$E$2*($E$3/C11)^2</f>
        <v>74.04819418831438</v>
      </c>
      <c r="E11" s="100"/>
      <c r="F11" s="98">
        <v>5.912</v>
      </c>
      <c r="G11" s="99">
        <f aca="true" t="shared" si="1" ref="G11:G73">$E$2*($E$3/F11)^2</f>
        <v>71.46589492072269</v>
      </c>
      <c r="H11" s="101"/>
      <c r="I11" s="97"/>
      <c r="J11" s="98">
        <v>5.809</v>
      </c>
      <c r="K11" s="99">
        <f aca="true" t="shared" si="2" ref="K11:K73">$E$2*($E$3/J11)^2</f>
        <v>74.02270208274946</v>
      </c>
      <c r="L11" s="97"/>
      <c r="M11" s="98">
        <v>5.78</v>
      </c>
      <c r="N11" s="99">
        <f aca="true" t="shared" si="3" ref="N11:N73">$E$2*($E$3/M11)^2</f>
        <v>74.76735383915421</v>
      </c>
      <c r="O11" s="102"/>
      <c r="P11" s="76">
        <v>1</v>
      </c>
    </row>
    <row r="12" spans="1:16" s="75" customFormat="1" ht="10.5" customHeight="1">
      <c r="A12" s="33">
        <v>2</v>
      </c>
      <c r="B12" s="97"/>
      <c r="C12" s="98">
        <v>5.834</v>
      </c>
      <c r="D12" s="99">
        <f t="shared" si="0"/>
        <v>73.38965357286952</v>
      </c>
      <c r="E12" s="100"/>
      <c r="F12" s="98">
        <v>5.945</v>
      </c>
      <c r="G12" s="99">
        <f t="shared" si="1"/>
        <v>70.6746992935664</v>
      </c>
      <c r="H12" s="101"/>
      <c r="I12" s="97"/>
      <c r="J12" s="98">
        <v>5.764</v>
      </c>
      <c r="K12" s="99">
        <f t="shared" si="2"/>
        <v>75.18301588119513</v>
      </c>
      <c r="L12" s="97"/>
      <c r="M12" s="98">
        <v>5.852</v>
      </c>
      <c r="N12" s="99">
        <f t="shared" si="3"/>
        <v>72.93887362412742</v>
      </c>
      <c r="O12" s="102"/>
      <c r="P12" s="76">
        <v>2</v>
      </c>
    </row>
    <row r="13" spans="1:16" s="75" customFormat="1" ht="10.5" customHeight="1">
      <c r="A13" s="33">
        <v>3</v>
      </c>
      <c r="B13" s="97"/>
      <c r="C13" s="98">
        <v>5.828</v>
      </c>
      <c r="D13" s="99">
        <f t="shared" si="0"/>
        <v>73.54084251870951</v>
      </c>
      <c r="E13" s="100"/>
      <c r="F13" s="98">
        <v>5.824</v>
      </c>
      <c r="G13" s="99">
        <f t="shared" si="1"/>
        <v>73.64189484965584</v>
      </c>
      <c r="H13" s="101"/>
      <c r="I13" s="97"/>
      <c r="J13" s="98">
        <v>5.783</v>
      </c>
      <c r="K13" s="99">
        <f t="shared" si="2"/>
        <v>74.68980105276758</v>
      </c>
      <c r="L13" s="97"/>
      <c r="M13" s="98">
        <v>5.876</v>
      </c>
      <c r="N13" s="99">
        <f t="shared" si="3"/>
        <v>72.34426572120626</v>
      </c>
      <c r="O13" s="102"/>
      <c r="P13" s="76">
        <v>3</v>
      </c>
    </row>
    <row r="14" spans="1:16" s="75" customFormat="1" ht="10.5" customHeight="1">
      <c r="A14" s="33">
        <v>4</v>
      </c>
      <c r="B14" s="97"/>
      <c r="C14" s="98">
        <v>5.821</v>
      </c>
      <c r="D14" s="99">
        <f t="shared" si="0"/>
        <v>73.71782084669299</v>
      </c>
      <c r="E14" s="229"/>
      <c r="F14" s="98">
        <v>5.856</v>
      </c>
      <c r="G14" s="99">
        <f t="shared" si="1"/>
        <v>72.83926438532055</v>
      </c>
      <c r="H14" s="101"/>
      <c r="I14" s="97"/>
      <c r="J14" s="98">
        <v>5.779</v>
      </c>
      <c r="K14" s="99">
        <f t="shared" si="2"/>
        <v>74.79323161133713</v>
      </c>
      <c r="L14" s="97"/>
      <c r="M14" s="98">
        <v>5.854</v>
      </c>
      <c r="N14" s="99">
        <f t="shared" si="3"/>
        <v>72.88904348134639</v>
      </c>
      <c r="O14" s="102"/>
      <c r="P14" s="76">
        <v>4</v>
      </c>
    </row>
    <row r="15" spans="1:16" s="75" customFormat="1" ht="10.5" customHeight="1">
      <c r="A15" s="33">
        <v>5</v>
      </c>
      <c r="B15" s="97"/>
      <c r="C15" s="98">
        <v>5.815</v>
      </c>
      <c r="D15" s="99">
        <f t="shared" si="0"/>
        <v>73.87002552919664</v>
      </c>
      <c r="E15" s="100"/>
      <c r="F15" s="98">
        <v>5.898</v>
      </c>
      <c r="G15" s="99">
        <f t="shared" si="1"/>
        <v>71.80557277492667</v>
      </c>
      <c r="H15" s="101"/>
      <c r="I15" s="97"/>
      <c r="J15" s="98">
        <v>5.843</v>
      </c>
      <c r="K15" s="99">
        <f t="shared" si="2"/>
        <v>73.16374284507596</v>
      </c>
      <c r="L15" s="97"/>
      <c r="M15" s="98">
        <v>5.854</v>
      </c>
      <c r="N15" s="99">
        <f t="shared" si="3"/>
        <v>72.88904348134639</v>
      </c>
      <c r="O15" s="102"/>
      <c r="P15" s="76">
        <v>5</v>
      </c>
    </row>
    <row r="16" spans="1:16" s="75" customFormat="1" ht="10.5" customHeight="1">
      <c r="A16" s="33">
        <v>6</v>
      </c>
      <c r="B16" s="97"/>
      <c r="C16" s="98">
        <v>5.832</v>
      </c>
      <c r="D16" s="99">
        <f t="shared" si="0"/>
        <v>73.43999804305652</v>
      </c>
      <c r="E16" s="100"/>
      <c r="F16" s="133">
        <v>6.269</v>
      </c>
      <c r="G16" s="132">
        <f t="shared" si="1"/>
        <v>63.55813535656834</v>
      </c>
      <c r="H16" s="101" t="s">
        <v>38</v>
      </c>
      <c r="I16" s="97"/>
      <c r="J16" s="98">
        <v>5.79</v>
      </c>
      <c r="K16" s="99">
        <f t="shared" si="2"/>
        <v>74.50931312100846</v>
      </c>
      <c r="L16" s="97"/>
      <c r="M16" s="98">
        <v>5.917</v>
      </c>
      <c r="N16" s="99">
        <f t="shared" si="3"/>
        <v>71.3451653284211</v>
      </c>
      <c r="O16" s="102"/>
      <c r="P16" s="76">
        <v>6</v>
      </c>
    </row>
    <row r="17" spans="1:16" s="75" customFormat="1" ht="10.5" customHeight="1">
      <c r="A17" s="33">
        <v>7</v>
      </c>
      <c r="B17" s="97"/>
      <c r="C17" s="98">
        <v>5.776</v>
      </c>
      <c r="D17" s="99">
        <f t="shared" si="0"/>
        <v>74.87094558820144</v>
      </c>
      <c r="E17" s="100"/>
      <c r="F17" s="98">
        <v>5.901</v>
      </c>
      <c r="G17" s="99">
        <f t="shared" si="1"/>
        <v>71.73258109194295</v>
      </c>
      <c r="H17" s="101"/>
      <c r="I17" s="97"/>
      <c r="J17" s="98">
        <v>5.827</v>
      </c>
      <c r="K17" s="99">
        <f t="shared" si="2"/>
        <v>73.56608609271699</v>
      </c>
      <c r="L17" s="97"/>
      <c r="M17" s="98">
        <v>5.886</v>
      </c>
      <c r="N17" s="99">
        <f t="shared" si="3"/>
        <v>72.09865644088974</v>
      </c>
      <c r="O17" s="102"/>
      <c r="P17" s="76">
        <v>7</v>
      </c>
    </row>
    <row r="18" spans="1:16" s="75" customFormat="1" ht="10.5" customHeight="1">
      <c r="A18" s="33">
        <v>8</v>
      </c>
      <c r="B18" s="97"/>
      <c r="C18" s="98">
        <v>5.803</v>
      </c>
      <c r="D18" s="99">
        <f t="shared" si="0"/>
        <v>74.17585245992039</v>
      </c>
      <c r="E18" s="100"/>
      <c r="F18" s="98">
        <v>5.881</v>
      </c>
      <c r="G18" s="99">
        <f t="shared" si="1"/>
        <v>72.2213044691488</v>
      </c>
      <c r="H18" s="101"/>
      <c r="I18" s="97"/>
      <c r="J18" s="98">
        <v>5.852</v>
      </c>
      <c r="K18" s="99">
        <f t="shared" si="2"/>
        <v>72.93887362412742</v>
      </c>
      <c r="L18" s="97"/>
      <c r="M18" s="98">
        <v>5.859</v>
      </c>
      <c r="N18" s="99">
        <f t="shared" si="3"/>
        <v>72.76469130151085</v>
      </c>
      <c r="O18" s="102"/>
      <c r="P18" s="76">
        <v>8</v>
      </c>
    </row>
    <row r="19" spans="1:16" s="75" customFormat="1" ht="10.5" customHeight="1">
      <c r="A19" s="33">
        <v>9</v>
      </c>
      <c r="B19" s="97"/>
      <c r="C19" s="98">
        <v>5.845</v>
      </c>
      <c r="D19" s="99">
        <f t="shared" si="0"/>
        <v>73.11368212615463</v>
      </c>
      <c r="E19" s="100"/>
      <c r="F19" s="98">
        <v>5.855</v>
      </c>
      <c r="G19" s="99">
        <f t="shared" si="1"/>
        <v>72.86414755684811</v>
      </c>
      <c r="H19" s="101"/>
      <c r="I19" s="97"/>
      <c r="J19" s="98">
        <v>5.891</v>
      </c>
      <c r="K19" s="99">
        <f t="shared" si="2"/>
        <v>71.97632057348282</v>
      </c>
      <c r="L19" s="97"/>
      <c r="M19" s="98">
        <v>5.828</v>
      </c>
      <c r="N19" s="99">
        <f t="shared" si="3"/>
        <v>73.54084251870951</v>
      </c>
      <c r="O19" s="102"/>
      <c r="P19" s="76">
        <v>9</v>
      </c>
    </row>
    <row r="20" spans="1:16" s="75" customFormat="1" ht="10.5" customHeight="1">
      <c r="A20" s="33">
        <v>10</v>
      </c>
      <c r="B20" s="97"/>
      <c r="C20" s="98">
        <v>5.807</v>
      </c>
      <c r="D20" s="99">
        <f t="shared" si="0"/>
        <v>74.07369946469063</v>
      </c>
      <c r="E20" s="100"/>
      <c r="F20" s="98">
        <v>5.903</v>
      </c>
      <c r="G20" s="99">
        <f t="shared" si="1"/>
        <v>71.68398178365477</v>
      </c>
      <c r="H20" s="101"/>
      <c r="I20" s="97"/>
      <c r="J20" s="98">
        <v>5.875</v>
      </c>
      <c r="K20" s="99">
        <f t="shared" si="2"/>
        <v>72.36889565233137</v>
      </c>
      <c r="L20" s="97"/>
      <c r="M20" s="98">
        <v>5.868</v>
      </c>
      <c r="N20" s="99">
        <f t="shared" si="3"/>
        <v>72.54165789611858</v>
      </c>
      <c r="O20" s="102"/>
      <c r="P20" s="76">
        <v>10</v>
      </c>
    </row>
    <row r="21" spans="1:16" s="75" customFormat="1" ht="10.5" customHeight="1">
      <c r="A21" s="33">
        <v>11</v>
      </c>
      <c r="B21" s="97"/>
      <c r="C21" s="98">
        <v>5.818</v>
      </c>
      <c r="D21" s="99">
        <f t="shared" si="0"/>
        <v>73.79386432570604</v>
      </c>
      <c r="E21" s="100"/>
      <c r="F21" s="98">
        <v>5.942</v>
      </c>
      <c r="G21" s="99">
        <f t="shared" si="1"/>
        <v>70.7460818655281</v>
      </c>
      <c r="H21" s="101"/>
      <c r="I21" s="97"/>
      <c r="J21" s="98">
        <v>5.88</v>
      </c>
      <c r="K21" s="99">
        <f t="shared" si="2"/>
        <v>72.2458716275626</v>
      </c>
      <c r="L21" s="97"/>
      <c r="M21" s="98">
        <v>5.901</v>
      </c>
      <c r="N21" s="99">
        <f t="shared" si="3"/>
        <v>71.73258109194295</v>
      </c>
      <c r="O21" s="102"/>
      <c r="P21" s="76">
        <v>11</v>
      </c>
    </row>
    <row r="22" spans="1:16" s="75" customFormat="1" ht="10.5" customHeight="1">
      <c r="A22" s="33">
        <v>12</v>
      </c>
      <c r="B22" s="97"/>
      <c r="C22" s="98">
        <v>5.806</v>
      </c>
      <c r="D22" s="99">
        <f t="shared" si="0"/>
        <v>74.09921792095292</v>
      </c>
      <c r="E22" s="100"/>
      <c r="F22" s="98">
        <v>5.852</v>
      </c>
      <c r="G22" s="99">
        <f t="shared" si="1"/>
        <v>72.93887362412742</v>
      </c>
      <c r="H22" s="101"/>
      <c r="I22" s="97"/>
      <c r="J22" s="98">
        <v>5.859</v>
      </c>
      <c r="K22" s="99">
        <f t="shared" si="2"/>
        <v>72.76469130151085</v>
      </c>
      <c r="L22" s="97"/>
      <c r="M22" s="98">
        <v>5.859</v>
      </c>
      <c r="N22" s="99">
        <f t="shared" si="3"/>
        <v>72.76469130151085</v>
      </c>
      <c r="O22" s="102"/>
      <c r="P22" s="76">
        <v>12</v>
      </c>
    </row>
    <row r="23" spans="1:16" s="75" customFormat="1" ht="10.5" customHeight="1">
      <c r="A23" s="33">
        <v>13</v>
      </c>
      <c r="B23" s="97"/>
      <c r="C23" s="98">
        <v>5.822</v>
      </c>
      <c r="D23" s="99">
        <f t="shared" si="0"/>
        <v>73.69249913941846</v>
      </c>
      <c r="E23" s="100"/>
      <c r="F23" s="98">
        <v>5.875</v>
      </c>
      <c r="G23" s="99">
        <f t="shared" si="1"/>
        <v>72.36889565233137</v>
      </c>
      <c r="H23" s="101"/>
      <c r="I23" s="97"/>
      <c r="J23" s="98">
        <v>5.835</v>
      </c>
      <c r="K23" s="99">
        <f t="shared" si="2"/>
        <v>73.36450074859256</v>
      </c>
      <c r="L23" s="97"/>
      <c r="M23" s="98">
        <v>5.852</v>
      </c>
      <c r="N23" s="99">
        <f t="shared" si="3"/>
        <v>72.93887362412742</v>
      </c>
      <c r="O23" s="102"/>
      <c r="P23" s="76">
        <v>13</v>
      </c>
    </row>
    <row r="24" spans="1:16" s="75" customFormat="1" ht="10.5" customHeight="1">
      <c r="A24" s="33">
        <v>14</v>
      </c>
      <c r="B24" s="97"/>
      <c r="C24" s="98">
        <v>5.816</v>
      </c>
      <c r="D24" s="99">
        <f t="shared" si="0"/>
        <v>73.84462536587395</v>
      </c>
      <c r="E24" s="100"/>
      <c r="F24" s="98">
        <v>5.851</v>
      </c>
      <c r="G24" s="99">
        <f t="shared" si="1"/>
        <v>72.96380785986504</v>
      </c>
      <c r="H24" s="101"/>
      <c r="I24" s="97"/>
      <c r="J24" s="98">
        <v>5.959</v>
      </c>
      <c r="K24" s="138">
        <f t="shared" si="2"/>
        <v>70.34300488365413</v>
      </c>
      <c r="L24" s="136"/>
      <c r="M24" s="98">
        <v>5.908</v>
      </c>
      <c r="N24" s="99">
        <f t="shared" si="3"/>
        <v>71.56269937277935</v>
      </c>
      <c r="O24" s="102"/>
      <c r="P24" s="76">
        <v>14</v>
      </c>
    </row>
    <row r="25" spans="1:16" s="75" customFormat="1" ht="10.5" customHeight="1">
      <c r="A25" s="33">
        <v>15</v>
      </c>
      <c r="B25" s="97"/>
      <c r="C25" s="98">
        <v>5.837</v>
      </c>
      <c r="D25" s="99">
        <f t="shared" si="0"/>
        <v>73.31423387733852</v>
      </c>
      <c r="E25" s="100"/>
      <c r="F25" s="98">
        <v>5.904</v>
      </c>
      <c r="G25" s="99">
        <f t="shared" si="1"/>
        <v>71.659700648497</v>
      </c>
      <c r="H25" s="101"/>
      <c r="I25" s="97"/>
      <c r="J25" s="98">
        <v>5.849</v>
      </c>
      <c r="K25" s="139">
        <f t="shared" si="2"/>
        <v>73.01371470372763</v>
      </c>
      <c r="L25" s="137"/>
      <c r="M25" s="98">
        <v>5.924</v>
      </c>
      <c r="N25" s="99">
        <f t="shared" si="3"/>
        <v>71.17665719414177</v>
      </c>
      <c r="O25" s="102" t="s">
        <v>38</v>
      </c>
      <c r="P25" s="76">
        <v>15</v>
      </c>
    </row>
    <row r="26" spans="1:16" s="75" customFormat="1" ht="10.5" customHeight="1">
      <c r="A26" s="33">
        <v>16</v>
      </c>
      <c r="B26" s="97"/>
      <c r="C26" s="98">
        <v>5.849</v>
      </c>
      <c r="D26" s="99">
        <f t="shared" si="0"/>
        <v>73.01371470372763</v>
      </c>
      <c r="E26" s="100"/>
      <c r="F26" s="98">
        <v>5.839</v>
      </c>
      <c r="G26" s="99">
        <f t="shared" si="1"/>
        <v>73.26401865012825</v>
      </c>
      <c r="H26" s="101"/>
      <c r="I26" s="97"/>
      <c r="J26" s="98">
        <v>5.916</v>
      </c>
      <c r="K26" s="139">
        <f t="shared" si="2"/>
        <v>71.36928676019147</v>
      </c>
      <c r="L26" s="136"/>
      <c r="M26" s="98">
        <v>5.925</v>
      </c>
      <c r="N26" s="99">
        <f t="shared" si="3"/>
        <v>71.15263334579572</v>
      </c>
      <c r="O26" s="102"/>
      <c r="P26" s="76">
        <v>16</v>
      </c>
    </row>
    <row r="27" spans="1:16" s="75" customFormat="1" ht="10.5" customHeight="1">
      <c r="A27" s="33">
        <v>17</v>
      </c>
      <c r="B27" s="97"/>
      <c r="C27" s="98">
        <v>5.885</v>
      </c>
      <c r="D27" s="99">
        <f t="shared" si="0"/>
        <v>72.12316103972414</v>
      </c>
      <c r="E27" s="100"/>
      <c r="F27" s="98">
        <v>5.859</v>
      </c>
      <c r="G27" s="99">
        <f t="shared" si="1"/>
        <v>72.76469130151085</v>
      </c>
      <c r="H27" s="101"/>
      <c r="I27" s="97"/>
      <c r="J27" s="98">
        <v>5.895</v>
      </c>
      <c r="K27" s="99">
        <f t="shared" si="2"/>
        <v>71.87867592394757</v>
      </c>
      <c r="L27" s="97"/>
      <c r="M27" s="98">
        <v>5.861</v>
      </c>
      <c r="N27" s="99">
        <f t="shared" si="3"/>
        <v>72.71503951769424</v>
      </c>
      <c r="O27" s="102"/>
      <c r="P27" s="76">
        <v>17</v>
      </c>
    </row>
    <row r="28" spans="1:16" s="75" customFormat="1" ht="10.5" customHeight="1">
      <c r="A28" s="33">
        <v>18</v>
      </c>
      <c r="B28" s="97"/>
      <c r="C28" s="98">
        <v>5.836</v>
      </c>
      <c r="D28" s="99">
        <f t="shared" si="0"/>
        <v>73.33936085303527</v>
      </c>
      <c r="E28" s="100"/>
      <c r="F28" s="98">
        <v>5.845</v>
      </c>
      <c r="G28" s="99">
        <f t="shared" si="1"/>
        <v>73.11368212615463</v>
      </c>
      <c r="H28" s="101"/>
      <c r="I28" s="97"/>
      <c r="J28" s="98">
        <v>5.967</v>
      </c>
      <c r="K28" s="99">
        <f t="shared" si="2"/>
        <v>70.1545125754355</v>
      </c>
      <c r="L28" s="97"/>
      <c r="M28" s="98">
        <v>5.847</v>
      </c>
      <c r="N28" s="99">
        <f t="shared" si="3"/>
        <v>73.063672769118</v>
      </c>
      <c r="O28" s="102"/>
      <c r="P28" s="76">
        <v>18</v>
      </c>
    </row>
    <row r="29" spans="1:16" s="75" customFormat="1" ht="10.5" customHeight="1">
      <c r="A29" s="33">
        <v>19</v>
      </c>
      <c r="B29" s="97"/>
      <c r="C29" s="98">
        <v>5.846</v>
      </c>
      <c r="D29" s="99">
        <f t="shared" si="0"/>
        <v>73.08867103179344</v>
      </c>
      <c r="E29" s="100"/>
      <c r="F29" s="98">
        <v>5.849</v>
      </c>
      <c r="G29" s="99">
        <f t="shared" si="1"/>
        <v>73.01371470372763</v>
      </c>
      <c r="H29" s="101"/>
      <c r="I29" s="97"/>
      <c r="J29" s="98">
        <v>5.778</v>
      </c>
      <c r="K29" s="99">
        <f t="shared" si="2"/>
        <v>74.8191228207015</v>
      </c>
      <c r="L29" s="135"/>
      <c r="M29" s="98">
        <v>5.885</v>
      </c>
      <c r="N29" s="99">
        <f t="shared" si="3"/>
        <v>72.12316103972414</v>
      </c>
      <c r="O29" s="102" t="s">
        <v>38</v>
      </c>
      <c r="P29" s="76">
        <v>19</v>
      </c>
    </row>
    <row r="30" spans="1:16" s="75" customFormat="1" ht="10.5" customHeight="1">
      <c r="A30" s="33">
        <v>20</v>
      </c>
      <c r="B30" s="97"/>
      <c r="C30" s="98">
        <v>5.848</v>
      </c>
      <c r="D30" s="99">
        <f t="shared" si="0"/>
        <v>73.03868732935226</v>
      </c>
      <c r="E30" s="100"/>
      <c r="F30" s="98">
        <v>5.796</v>
      </c>
      <c r="G30" s="99">
        <f t="shared" si="1"/>
        <v>74.35512937934396</v>
      </c>
      <c r="H30" s="101"/>
      <c r="I30" s="97"/>
      <c r="J30" s="98">
        <v>5.736</v>
      </c>
      <c r="K30" s="99">
        <f t="shared" si="2"/>
        <v>75.91881172326192</v>
      </c>
      <c r="L30" s="97"/>
      <c r="M30" s="98">
        <v>5.819</v>
      </c>
      <c r="N30" s="99">
        <f t="shared" si="3"/>
        <v>73.7685034308591</v>
      </c>
      <c r="O30" s="102"/>
      <c r="P30" s="76">
        <v>20</v>
      </c>
    </row>
    <row r="31" spans="1:16" s="75" customFormat="1" ht="10.5" customHeight="1">
      <c r="A31" s="33">
        <v>21</v>
      </c>
      <c r="B31" s="97"/>
      <c r="C31" s="98">
        <v>5.817</v>
      </c>
      <c r="D31" s="99">
        <f t="shared" si="0"/>
        <v>73.81923830104532</v>
      </c>
      <c r="E31" s="100"/>
      <c r="F31" s="98">
        <v>5.871</v>
      </c>
      <c r="G31" s="99">
        <f t="shared" si="1"/>
        <v>72.46754126453664</v>
      </c>
      <c r="H31" s="101"/>
      <c r="I31" s="97"/>
      <c r="J31" s="98">
        <v>5.88</v>
      </c>
      <c r="K31" s="99">
        <f t="shared" si="2"/>
        <v>72.2458716275626</v>
      </c>
      <c r="L31" s="97"/>
      <c r="M31" s="98">
        <v>5.858</v>
      </c>
      <c r="N31" s="99">
        <f t="shared" si="3"/>
        <v>72.78953626634959</v>
      </c>
      <c r="O31" s="102"/>
      <c r="P31" s="76">
        <v>21</v>
      </c>
    </row>
    <row r="32" spans="1:16" s="75" customFormat="1" ht="10.5" customHeight="1">
      <c r="A32" s="33">
        <v>22</v>
      </c>
      <c r="B32" s="97"/>
      <c r="C32" s="98">
        <v>5.82</v>
      </c>
      <c r="D32" s="99">
        <f t="shared" si="0"/>
        <v>73.74315560751525</v>
      </c>
      <c r="E32" s="134"/>
      <c r="F32" s="98">
        <v>5.865</v>
      </c>
      <c r="G32" s="99">
        <f t="shared" si="1"/>
        <v>72.61588829074755</v>
      </c>
      <c r="H32" s="101" t="s">
        <v>38</v>
      </c>
      <c r="I32" s="97"/>
      <c r="J32" s="98">
        <v>5.875</v>
      </c>
      <c r="K32" s="99">
        <f t="shared" si="2"/>
        <v>72.36889565233137</v>
      </c>
      <c r="L32" s="97"/>
      <c r="M32" s="98">
        <v>5.841</v>
      </c>
      <c r="N32" s="99">
        <f t="shared" si="3"/>
        <v>73.21385499624074</v>
      </c>
      <c r="O32" s="102"/>
      <c r="P32" s="76">
        <v>22</v>
      </c>
    </row>
    <row r="33" spans="1:16" s="75" customFormat="1" ht="10.5" customHeight="1">
      <c r="A33" s="33">
        <v>23</v>
      </c>
      <c r="B33" s="97"/>
      <c r="C33" s="98">
        <v>5.853</v>
      </c>
      <c r="D33" s="99">
        <f t="shared" si="0"/>
        <v>72.9139521675316</v>
      </c>
      <c r="E33" s="100"/>
      <c r="F33" s="98">
        <v>5.854</v>
      </c>
      <c r="G33" s="99">
        <f t="shared" si="1"/>
        <v>72.88904348134639</v>
      </c>
      <c r="H33" s="101"/>
      <c r="I33" s="97"/>
      <c r="J33" s="98">
        <v>5.841</v>
      </c>
      <c r="K33" s="99">
        <f t="shared" si="2"/>
        <v>73.21385499624074</v>
      </c>
      <c r="L33" s="97"/>
      <c r="M33" s="98">
        <v>5.793</v>
      </c>
      <c r="N33" s="99">
        <f t="shared" si="3"/>
        <v>74.43216136524825</v>
      </c>
      <c r="O33" s="102"/>
      <c r="P33" s="76">
        <v>23</v>
      </c>
    </row>
    <row r="34" spans="1:16" s="75" customFormat="1" ht="10.5" customHeight="1">
      <c r="A34" s="33">
        <v>24</v>
      </c>
      <c r="B34" s="97"/>
      <c r="C34" s="98">
        <v>5.89</v>
      </c>
      <c r="D34" s="99">
        <f t="shared" si="0"/>
        <v>72.00076282496592</v>
      </c>
      <c r="E34" s="100"/>
      <c r="F34" s="98">
        <v>5.853</v>
      </c>
      <c r="G34" s="99">
        <f t="shared" si="1"/>
        <v>72.9139521675316</v>
      </c>
      <c r="H34" s="101"/>
      <c r="I34" s="97"/>
      <c r="J34" s="98">
        <v>5.812</v>
      </c>
      <c r="K34" s="99">
        <f t="shared" si="2"/>
        <v>73.94630470029257</v>
      </c>
      <c r="L34" s="97"/>
      <c r="M34" s="98">
        <v>5.83</v>
      </c>
      <c r="N34" s="99">
        <f t="shared" si="3"/>
        <v>73.49039433462102</v>
      </c>
      <c r="O34" s="102"/>
      <c r="P34" s="76">
        <v>24</v>
      </c>
    </row>
    <row r="35" spans="1:16" s="75" customFormat="1" ht="10.5" customHeight="1">
      <c r="A35" s="33">
        <v>25</v>
      </c>
      <c r="B35" s="97"/>
      <c r="C35" s="98">
        <v>5.852</v>
      </c>
      <c r="D35" s="99">
        <f t="shared" si="0"/>
        <v>72.93887362412742</v>
      </c>
      <c r="E35" s="100"/>
      <c r="F35" s="98">
        <v>5.791</v>
      </c>
      <c r="G35" s="99">
        <f t="shared" si="1"/>
        <v>74.48358254600524</v>
      </c>
      <c r="H35" s="101"/>
      <c r="I35" s="97"/>
      <c r="J35" s="98">
        <v>5.844</v>
      </c>
      <c r="K35" s="99">
        <f t="shared" si="2"/>
        <v>73.1387060609851</v>
      </c>
      <c r="L35" s="97"/>
      <c r="M35" s="98">
        <v>5.867</v>
      </c>
      <c r="N35" s="99">
        <f t="shared" si="3"/>
        <v>72.56638870916531</v>
      </c>
      <c r="O35" s="102"/>
      <c r="P35" s="76">
        <v>25</v>
      </c>
    </row>
    <row r="36" spans="1:16" s="75" customFormat="1" ht="10.5" customHeight="1">
      <c r="A36" s="33">
        <v>26</v>
      </c>
      <c r="B36" s="97"/>
      <c r="C36" s="98">
        <v>5.892</v>
      </c>
      <c r="D36" s="99">
        <f t="shared" si="0"/>
        <v>71.95189076608183</v>
      </c>
      <c r="E36" s="100"/>
      <c r="F36" s="98">
        <v>5.859</v>
      </c>
      <c r="G36" s="99">
        <f t="shared" si="1"/>
        <v>72.76469130151085</v>
      </c>
      <c r="H36" s="101"/>
      <c r="I36" s="97"/>
      <c r="J36" s="98">
        <v>5.869</v>
      </c>
      <c r="K36" s="99">
        <f t="shared" si="2"/>
        <v>72.51693972340557</v>
      </c>
      <c r="L36" s="97"/>
      <c r="M36" s="98">
        <v>5.893</v>
      </c>
      <c r="N36" s="99">
        <f t="shared" si="3"/>
        <v>71.92747339431698</v>
      </c>
      <c r="O36" s="102"/>
      <c r="P36" s="76">
        <v>26</v>
      </c>
    </row>
    <row r="37" spans="1:16" s="75" customFormat="1" ht="10.5" customHeight="1">
      <c r="A37" s="33">
        <v>27</v>
      </c>
      <c r="B37" s="97"/>
      <c r="C37" s="98">
        <v>5.861</v>
      </c>
      <c r="D37" s="99">
        <f t="shared" si="0"/>
        <v>72.71503951769424</v>
      </c>
      <c r="E37" s="100"/>
      <c r="F37" s="98">
        <v>5.852</v>
      </c>
      <c r="G37" s="99">
        <f t="shared" si="1"/>
        <v>72.93887362412742</v>
      </c>
      <c r="H37" s="101"/>
      <c r="I37" s="97"/>
      <c r="J37" s="98">
        <v>5.817</v>
      </c>
      <c r="K37" s="99">
        <f t="shared" si="2"/>
        <v>73.81923830104532</v>
      </c>
      <c r="L37" s="97"/>
      <c r="M37" s="98">
        <v>5.772</v>
      </c>
      <c r="N37" s="99">
        <f t="shared" si="3"/>
        <v>74.97475277932656</v>
      </c>
      <c r="O37" s="102"/>
      <c r="P37" s="76">
        <v>27</v>
      </c>
    </row>
    <row r="38" spans="1:16" s="75" customFormat="1" ht="10.5" customHeight="1">
      <c r="A38" s="33">
        <v>28</v>
      </c>
      <c r="B38" s="97"/>
      <c r="C38" s="98">
        <v>5.873</v>
      </c>
      <c r="D38" s="99">
        <f t="shared" si="0"/>
        <v>72.41819326374431</v>
      </c>
      <c r="E38" s="100"/>
      <c r="F38" s="98">
        <v>5.816</v>
      </c>
      <c r="G38" s="99">
        <f t="shared" si="1"/>
        <v>73.84462536587395</v>
      </c>
      <c r="H38" s="101"/>
      <c r="I38" s="97"/>
      <c r="J38" s="98">
        <v>5.918</v>
      </c>
      <c r="K38" s="99">
        <f t="shared" si="2"/>
        <v>71.32105612344715</v>
      </c>
      <c r="L38" s="97"/>
      <c r="M38" s="98">
        <v>5.77</v>
      </c>
      <c r="N38" s="99">
        <f t="shared" si="3"/>
        <v>75.02673735240847</v>
      </c>
      <c r="O38" s="102"/>
      <c r="P38" s="76">
        <v>28</v>
      </c>
    </row>
    <row r="39" spans="1:16" s="75" customFormat="1" ht="10.5" customHeight="1">
      <c r="A39" s="33">
        <v>29</v>
      </c>
      <c r="B39" s="97"/>
      <c r="C39" s="98">
        <v>5.889</v>
      </c>
      <c r="D39" s="99">
        <f t="shared" si="0"/>
        <v>72.02521752898423</v>
      </c>
      <c r="E39" s="100"/>
      <c r="F39" s="98">
        <v>5.847</v>
      </c>
      <c r="G39" s="99">
        <f t="shared" si="1"/>
        <v>73.063672769118</v>
      </c>
      <c r="H39" s="101"/>
      <c r="J39" s="98">
        <v>5.826</v>
      </c>
      <c r="K39" s="99">
        <f t="shared" si="2"/>
        <v>73.59134266659079</v>
      </c>
      <c r="L39" s="97"/>
      <c r="M39" s="98">
        <v>5.891</v>
      </c>
      <c r="N39" s="99">
        <f t="shared" si="3"/>
        <v>71.97632057348282</v>
      </c>
      <c r="O39" s="102"/>
      <c r="P39" s="76">
        <v>29</v>
      </c>
    </row>
    <row r="40" spans="1:16" s="75" customFormat="1" ht="10.5" customHeight="1">
      <c r="A40" s="33">
        <v>30</v>
      </c>
      <c r="B40" s="97"/>
      <c r="C40" s="98">
        <v>5.81</v>
      </c>
      <c r="D40" s="99">
        <f t="shared" si="0"/>
        <v>73.99722313892896</v>
      </c>
      <c r="E40" s="100"/>
      <c r="F40" s="98">
        <v>5.85</v>
      </c>
      <c r="G40" s="99">
        <f t="shared" si="1"/>
        <v>72.9887548834831</v>
      </c>
      <c r="H40" s="101"/>
      <c r="I40" s="97"/>
      <c r="J40" s="98">
        <v>5.874</v>
      </c>
      <c r="K40" s="99">
        <f t="shared" si="2"/>
        <v>72.39353816365444</v>
      </c>
      <c r="L40" s="97"/>
      <c r="M40" s="98">
        <v>5.897</v>
      </c>
      <c r="N40" s="99">
        <f t="shared" si="3"/>
        <v>71.82992809494995</v>
      </c>
      <c r="O40" s="102"/>
      <c r="P40" s="76">
        <v>30</v>
      </c>
    </row>
    <row r="41" spans="1:16" s="75" customFormat="1" ht="10.5" customHeight="1">
      <c r="A41" s="33">
        <v>31</v>
      </c>
      <c r="B41" s="97"/>
      <c r="C41" s="98">
        <v>5.843</v>
      </c>
      <c r="D41" s="99">
        <f t="shared" si="0"/>
        <v>73.16374284507596</v>
      </c>
      <c r="E41" s="100"/>
      <c r="F41" s="98">
        <v>5.829</v>
      </c>
      <c r="G41" s="99">
        <f t="shared" si="1"/>
        <v>73.51561193564835</v>
      </c>
      <c r="H41" s="101"/>
      <c r="I41" s="97"/>
      <c r="J41" s="98">
        <v>5.896</v>
      </c>
      <c r="K41" s="99">
        <f t="shared" si="2"/>
        <v>71.85429580848687</v>
      </c>
      <c r="L41" s="97"/>
      <c r="M41" s="98">
        <v>5.84</v>
      </c>
      <c r="N41" s="99">
        <f t="shared" si="3"/>
        <v>73.2389303809345</v>
      </c>
      <c r="O41" s="102"/>
      <c r="P41" s="76">
        <v>31</v>
      </c>
    </row>
    <row r="42" spans="1:16" s="75" customFormat="1" ht="10.5" customHeight="1">
      <c r="A42" s="33">
        <v>32</v>
      </c>
      <c r="B42" s="97"/>
      <c r="C42" s="98">
        <v>5.832</v>
      </c>
      <c r="D42" s="99">
        <f t="shared" si="0"/>
        <v>73.43999804305652</v>
      </c>
      <c r="E42" s="100"/>
      <c r="F42" s="98">
        <v>5.884</v>
      </c>
      <c r="G42" s="99">
        <f t="shared" si="1"/>
        <v>72.14767813346728</v>
      </c>
      <c r="H42" s="101"/>
      <c r="I42" s="97"/>
      <c r="J42" s="98">
        <v>5.889</v>
      </c>
      <c r="K42" s="99">
        <f t="shared" si="2"/>
        <v>72.02521752898423</v>
      </c>
      <c r="L42" s="97"/>
      <c r="M42" s="98">
        <v>5.916</v>
      </c>
      <c r="N42" s="99">
        <f t="shared" si="3"/>
        <v>71.36928676019147</v>
      </c>
      <c r="O42" s="102"/>
      <c r="P42" s="76">
        <v>32</v>
      </c>
    </row>
    <row r="43" spans="1:16" s="75" customFormat="1" ht="10.5" customHeight="1">
      <c r="A43" s="33">
        <v>33</v>
      </c>
      <c r="B43" s="97"/>
      <c r="C43" s="98">
        <v>5.836</v>
      </c>
      <c r="D43" s="99">
        <f t="shared" si="0"/>
        <v>73.33936085303527</v>
      </c>
      <c r="E43" s="100"/>
      <c r="F43" s="98">
        <v>5.806</v>
      </c>
      <c r="G43" s="99">
        <f t="shared" si="1"/>
        <v>74.09921792095292</v>
      </c>
      <c r="H43" s="101"/>
      <c r="I43" s="97"/>
      <c r="J43" s="98">
        <v>5.856</v>
      </c>
      <c r="K43" s="99">
        <f t="shared" si="2"/>
        <v>72.83926438532055</v>
      </c>
      <c r="L43" s="97"/>
      <c r="M43" s="98">
        <v>5.923</v>
      </c>
      <c r="N43" s="99">
        <f t="shared" si="3"/>
        <v>71.20069321159619</v>
      </c>
      <c r="O43" s="102"/>
      <c r="P43" s="76">
        <v>33</v>
      </c>
    </row>
    <row r="44" spans="1:16" s="75" customFormat="1" ht="10.5" customHeight="1">
      <c r="A44" s="33">
        <v>34</v>
      </c>
      <c r="B44" s="97"/>
      <c r="C44" s="98">
        <v>5.858</v>
      </c>
      <c r="D44" s="99">
        <f t="shared" si="0"/>
        <v>72.78953626634959</v>
      </c>
      <c r="E44" s="100"/>
      <c r="F44" s="98">
        <v>5.902</v>
      </c>
      <c r="G44" s="99">
        <f t="shared" si="1"/>
        <v>71.70827526201423</v>
      </c>
      <c r="H44" s="101"/>
      <c r="I44" s="97"/>
      <c r="J44" s="98">
        <v>5.884</v>
      </c>
      <c r="K44" s="99">
        <f t="shared" si="2"/>
        <v>72.14767813346728</v>
      </c>
      <c r="L44" s="97"/>
      <c r="M44" s="98">
        <v>5.873</v>
      </c>
      <c r="N44" s="99">
        <f t="shared" si="3"/>
        <v>72.41819326374431</v>
      </c>
      <c r="O44" s="102"/>
      <c r="P44" s="76">
        <v>34</v>
      </c>
    </row>
    <row r="45" spans="1:16" s="75" customFormat="1" ht="10.5" customHeight="1">
      <c r="A45" s="33">
        <v>35</v>
      </c>
      <c r="B45" s="97"/>
      <c r="C45" s="98">
        <v>5.831</v>
      </c>
      <c r="D45" s="99">
        <f t="shared" si="0"/>
        <v>73.46518970672275</v>
      </c>
      <c r="E45" s="100"/>
      <c r="F45" s="98">
        <v>5.881</v>
      </c>
      <c r="G45" s="99">
        <f t="shared" si="1"/>
        <v>72.2213044691488</v>
      </c>
      <c r="H45" s="101"/>
      <c r="I45" s="97"/>
      <c r="J45" s="98">
        <v>5.827</v>
      </c>
      <c r="K45" s="99">
        <f t="shared" si="2"/>
        <v>73.56608609271699</v>
      </c>
      <c r="L45" s="97"/>
      <c r="M45" s="98">
        <v>5.842</v>
      </c>
      <c r="N45" s="99">
        <f t="shared" si="3"/>
        <v>73.1887924872258</v>
      </c>
      <c r="O45" s="102"/>
      <c r="P45" s="76">
        <v>35</v>
      </c>
    </row>
    <row r="46" spans="1:16" s="75" customFormat="1" ht="10.5" customHeight="1">
      <c r="A46" s="33">
        <v>36</v>
      </c>
      <c r="B46" s="97"/>
      <c r="C46" s="98">
        <v>5.854</v>
      </c>
      <c r="D46" s="99">
        <f t="shared" si="0"/>
        <v>72.88904348134639</v>
      </c>
      <c r="E46" s="100"/>
      <c r="F46" s="98">
        <v>5.611</v>
      </c>
      <c r="G46" s="99">
        <f t="shared" si="1"/>
        <v>79.33907811059703</v>
      </c>
      <c r="H46" s="101"/>
      <c r="I46" s="97"/>
      <c r="J46" s="98">
        <v>5.9</v>
      </c>
      <c r="K46" s="99">
        <f t="shared" si="2"/>
        <v>71.75689928181556</v>
      </c>
      <c r="L46" s="97"/>
      <c r="M46" s="98">
        <v>5.85</v>
      </c>
      <c r="N46" s="99">
        <f t="shared" si="3"/>
        <v>72.9887548834831</v>
      </c>
      <c r="O46" s="102"/>
      <c r="P46" s="76">
        <v>36</v>
      </c>
    </row>
    <row r="47" spans="1:16" s="75" customFormat="1" ht="10.5" customHeight="1">
      <c r="A47" s="33">
        <v>37</v>
      </c>
      <c r="B47" s="97"/>
      <c r="C47" s="98">
        <v>5.846</v>
      </c>
      <c r="D47" s="99">
        <f t="shared" si="0"/>
        <v>73.08867103179344</v>
      </c>
      <c r="E47" s="100"/>
      <c r="F47" s="98">
        <v>5.975</v>
      </c>
      <c r="G47" s="99">
        <f t="shared" si="1"/>
        <v>69.9667768841582</v>
      </c>
      <c r="H47" s="101"/>
      <c r="I47" s="97"/>
      <c r="J47" s="98">
        <v>5.857</v>
      </c>
      <c r="K47" s="99">
        <f t="shared" si="2"/>
        <v>72.81439395805481</v>
      </c>
      <c r="L47" s="97"/>
      <c r="M47" s="98">
        <v>5.859</v>
      </c>
      <c r="N47" s="99">
        <f t="shared" si="3"/>
        <v>72.76469130151085</v>
      </c>
      <c r="O47" s="102"/>
      <c r="P47" s="76">
        <v>37</v>
      </c>
    </row>
    <row r="48" spans="1:16" s="75" customFormat="1" ht="10.5" customHeight="1">
      <c r="A48" s="33">
        <v>38</v>
      </c>
      <c r="B48" s="97"/>
      <c r="C48" s="98">
        <v>5.79</v>
      </c>
      <c r="D48" s="99">
        <f t="shared" si="0"/>
        <v>74.50931312100846</v>
      </c>
      <c r="E48" s="100"/>
      <c r="F48" s="98">
        <v>5.835</v>
      </c>
      <c r="G48" s="99">
        <f t="shared" si="1"/>
        <v>73.36450074859256</v>
      </c>
      <c r="H48" s="101"/>
      <c r="I48" s="97"/>
      <c r="J48" s="98">
        <v>5.907</v>
      </c>
      <c r="K48" s="99">
        <f t="shared" si="2"/>
        <v>71.58693121866442</v>
      </c>
      <c r="L48" s="97"/>
      <c r="M48" s="98">
        <v>5.862</v>
      </c>
      <c r="N48" s="99">
        <f t="shared" si="3"/>
        <v>72.69023268136547</v>
      </c>
      <c r="O48" s="102"/>
      <c r="P48" s="76">
        <v>38</v>
      </c>
    </row>
    <row r="49" spans="1:16" s="75" customFormat="1" ht="10.5" customHeight="1">
      <c r="A49" s="33">
        <v>39</v>
      </c>
      <c r="B49" s="97"/>
      <c r="C49" s="98">
        <v>5.877</v>
      </c>
      <c r="D49" s="99">
        <f t="shared" si="0"/>
        <v>72.31964836171751</v>
      </c>
      <c r="E49" s="100"/>
      <c r="F49" s="98">
        <v>5.92</v>
      </c>
      <c r="G49" s="99">
        <f t="shared" si="1"/>
        <v>71.27287436084734</v>
      </c>
      <c r="H49" s="101"/>
      <c r="I49" s="97"/>
      <c r="J49" s="98">
        <v>5.883</v>
      </c>
      <c r="K49" s="99">
        <f t="shared" si="2"/>
        <v>72.17220773061555</v>
      </c>
      <c r="L49" s="97"/>
      <c r="M49" s="98">
        <v>5.868</v>
      </c>
      <c r="N49" s="99">
        <f t="shared" si="3"/>
        <v>72.54165789611858</v>
      </c>
      <c r="O49" s="102"/>
      <c r="P49" s="76">
        <v>39</v>
      </c>
    </row>
    <row r="50" spans="1:16" s="75" customFormat="1" ht="10.5" customHeight="1">
      <c r="A50" s="33">
        <v>40</v>
      </c>
      <c r="B50" s="97"/>
      <c r="C50" s="98">
        <v>5.834</v>
      </c>
      <c r="D50" s="99">
        <f t="shared" si="0"/>
        <v>73.38965357286952</v>
      </c>
      <c r="E50" s="100"/>
      <c r="F50" s="98">
        <v>5.834</v>
      </c>
      <c r="G50" s="99">
        <f t="shared" si="1"/>
        <v>73.38965357286952</v>
      </c>
      <c r="H50" s="101"/>
      <c r="I50" s="97"/>
      <c r="J50" s="98">
        <v>5.832</v>
      </c>
      <c r="K50" s="99">
        <f t="shared" si="2"/>
        <v>73.43999804305652</v>
      </c>
      <c r="L50" s="97"/>
      <c r="M50" s="98">
        <v>5.855</v>
      </c>
      <c r="N50" s="99">
        <f t="shared" si="3"/>
        <v>72.86414755684811</v>
      </c>
      <c r="O50" s="102"/>
      <c r="P50" s="76">
        <v>40</v>
      </c>
    </row>
    <row r="51" spans="1:16" s="75" customFormat="1" ht="10.5" customHeight="1">
      <c r="A51" s="33">
        <v>41</v>
      </c>
      <c r="B51" s="97"/>
      <c r="C51" s="98">
        <v>5.897</v>
      </c>
      <c r="D51" s="99">
        <f t="shared" si="0"/>
        <v>71.82992809494995</v>
      </c>
      <c r="E51" s="100"/>
      <c r="F51" s="98">
        <v>5.895</v>
      </c>
      <c r="G51" s="99">
        <f t="shared" si="1"/>
        <v>71.87867592394757</v>
      </c>
      <c r="H51" s="101"/>
      <c r="I51" s="97"/>
      <c r="J51" s="98">
        <v>5.878</v>
      </c>
      <c r="K51" s="99">
        <f t="shared" si="2"/>
        <v>72.2950435653108</v>
      </c>
      <c r="L51" s="97"/>
      <c r="M51" s="98">
        <v>5.897</v>
      </c>
      <c r="N51" s="99">
        <f t="shared" si="3"/>
        <v>71.82992809494995</v>
      </c>
      <c r="O51" s="102"/>
      <c r="P51" s="76">
        <v>41</v>
      </c>
    </row>
    <row r="52" spans="1:16" s="75" customFormat="1" ht="10.5" customHeight="1">
      <c r="A52" s="33">
        <v>42</v>
      </c>
      <c r="B52" s="97"/>
      <c r="C52" s="98">
        <v>5.856</v>
      </c>
      <c r="D52" s="99">
        <f t="shared" si="0"/>
        <v>72.83926438532055</v>
      </c>
      <c r="E52" s="100"/>
      <c r="F52" s="98">
        <v>5.892</v>
      </c>
      <c r="G52" s="99">
        <f t="shared" si="1"/>
        <v>71.95189076608183</v>
      </c>
      <c r="H52" s="101"/>
      <c r="I52" s="97"/>
      <c r="J52" s="98">
        <v>5.856</v>
      </c>
      <c r="K52" s="99">
        <f t="shared" si="2"/>
        <v>72.83926438532055</v>
      </c>
      <c r="L52" s="97"/>
      <c r="M52" s="98">
        <v>5.87</v>
      </c>
      <c r="N52" s="99">
        <f t="shared" si="3"/>
        <v>72.49223418241338</v>
      </c>
      <c r="O52" s="102"/>
      <c r="P52" s="76">
        <v>42</v>
      </c>
    </row>
    <row r="53" spans="1:16" s="75" customFormat="1" ht="10.5" customHeight="1">
      <c r="A53" s="33">
        <v>43</v>
      </c>
      <c r="B53" s="97"/>
      <c r="C53" s="98">
        <v>5.799</v>
      </c>
      <c r="D53" s="99">
        <f t="shared" si="0"/>
        <v>74.27821691551732</v>
      </c>
      <c r="E53" s="100"/>
      <c r="F53" s="98">
        <v>5.862</v>
      </c>
      <c r="G53" s="99">
        <f t="shared" si="1"/>
        <v>72.69023268136547</v>
      </c>
      <c r="H53" s="101"/>
      <c r="I53" s="97"/>
      <c r="J53" s="98">
        <v>5.882</v>
      </c>
      <c r="K53" s="99">
        <f t="shared" si="2"/>
        <v>72.19674983967246</v>
      </c>
      <c r="L53" s="97"/>
      <c r="M53" s="98">
        <v>5.908</v>
      </c>
      <c r="N53" s="99">
        <f t="shared" si="3"/>
        <v>71.56269937277935</v>
      </c>
      <c r="O53" s="102"/>
      <c r="P53" s="76">
        <v>43</v>
      </c>
    </row>
    <row r="54" spans="1:16" s="75" customFormat="1" ht="10.5" customHeight="1">
      <c r="A54" s="33">
        <v>44</v>
      </c>
      <c r="B54" s="97"/>
      <c r="C54" s="98">
        <v>5.857</v>
      </c>
      <c r="D54" s="99">
        <f t="shared" si="0"/>
        <v>72.81439395805481</v>
      </c>
      <c r="E54" s="100"/>
      <c r="F54" s="98">
        <v>5.84</v>
      </c>
      <c r="G54" s="99">
        <f t="shared" si="1"/>
        <v>73.2389303809345</v>
      </c>
      <c r="H54" s="101"/>
      <c r="I54" s="97"/>
      <c r="J54" s="98">
        <v>5.865</v>
      </c>
      <c r="K54" s="99">
        <f t="shared" si="2"/>
        <v>72.61588829074755</v>
      </c>
      <c r="L54" s="97"/>
      <c r="M54" s="98">
        <v>5.834</v>
      </c>
      <c r="N54" s="99">
        <f t="shared" si="3"/>
        <v>73.38965357286952</v>
      </c>
      <c r="O54" s="102"/>
      <c r="P54" s="76">
        <v>44</v>
      </c>
    </row>
    <row r="55" spans="1:16" s="75" customFormat="1" ht="10.5" customHeight="1">
      <c r="A55" s="33">
        <v>45</v>
      </c>
      <c r="B55" s="97"/>
      <c r="C55" s="98">
        <v>5.855</v>
      </c>
      <c r="D55" s="99">
        <f t="shared" si="0"/>
        <v>72.86414755684811</v>
      </c>
      <c r="E55" s="100"/>
      <c r="F55" s="98">
        <v>5.935</v>
      </c>
      <c r="G55" s="99">
        <f t="shared" si="1"/>
        <v>70.91306235978223</v>
      </c>
      <c r="H55" s="101"/>
      <c r="I55" s="97"/>
      <c r="J55" s="98">
        <v>5.91</v>
      </c>
      <c r="K55" s="99">
        <f t="shared" si="2"/>
        <v>71.51427257709409</v>
      </c>
      <c r="L55" s="97"/>
      <c r="M55" s="98">
        <v>5.942</v>
      </c>
      <c r="N55" s="99">
        <f t="shared" si="3"/>
        <v>70.7460818655281</v>
      </c>
      <c r="O55" s="102"/>
      <c r="P55" s="76">
        <v>45</v>
      </c>
    </row>
    <row r="56" spans="1:16" s="75" customFormat="1" ht="10.5" customHeight="1">
      <c r="A56" s="33">
        <v>46</v>
      </c>
      <c r="B56" s="97"/>
      <c r="C56" s="98">
        <v>5.884</v>
      </c>
      <c r="D56" s="99">
        <f t="shared" si="0"/>
        <v>72.14767813346728</v>
      </c>
      <c r="E56" s="100"/>
      <c r="F56" s="98">
        <v>5.94</v>
      </c>
      <c r="G56" s="99">
        <f t="shared" si="1"/>
        <v>70.79373034497613</v>
      </c>
      <c r="H56" s="101"/>
      <c r="I56" s="97"/>
      <c r="J56" s="98">
        <v>5.939</v>
      </c>
      <c r="K56" s="99">
        <f t="shared" si="2"/>
        <v>70.81757263843178</v>
      </c>
      <c r="L56" s="97"/>
      <c r="M56" s="98">
        <v>5.822</v>
      </c>
      <c r="N56" s="99">
        <f t="shared" si="3"/>
        <v>73.69249913941846</v>
      </c>
      <c r="O56" s="102"/>
      <c r="P56" s="76">
        <v>46</v>
      </c>
    </row>
    <row r="57" spans="1:16" s="75" customFormat="1" ht="10.5" customHeight="1">
      <c r="A57" s="33">
        <v>47</v>
      </c>
      <c r="B57" s="97"/>
      <c r="C57" s="98">
        <v>5.847</v>
      </c>
      <c r="D57" s="99">
        <f t="shared" si="0"/>
        <v>73.063672769118</v>
      </c>
      <c r="E57" s="100"/>
      <c r="F57" s="98">
        <v>5.847</v>
      </c>
      <c r="G57" s="99">
        <f t="shared" si="1"/>
        <v>73.063672769118</v>
      </c>
      <c r="H57" s="101"/>
      <c r="I57" s="97"/>
      <c r="J57" s="98">
        <v>5.937</v>
      </c>
      <c r="K57" s="99">
        <f t="shared" si="2"/>
        <v>70.86529337335719</v>
      </c>
      <c r="L57" s="97"/>
      <c r="M57" s="98">
        <v>5.863</v>
      </c>
      <c r="N57" s="99">
        <f t="shared" si="3"/>
        <v>72.6654385372015</v>
      </c>
      <c r="O57" s="102"/>
      <c r="P57" s="76">
        <v>47</v>
      </c>
    </row>
    <row r="58" spans="1:16" s="75" customFormat="1" ht="10.5" customHeight="1">
      <c r="A58" s="33">
        <v>48</v>
      </c>
      <c r="B58" s="97"/>
      <c r="C58" s="98">
        <v>5.857</v>
      </c>
      <c r="D58" s="99">
        <f t="shared" si="0"/>
        <v>72.81439395805481</v>
      </c>
      <c r="E58" s="100"/>
      <c r="F58" s="98">
        <v>5.919</v>
      </c>
      <c r="G58" s="99">
        <f t="shared" si="1"/>
        <v>71.2969591370076</v>
      </c>
      <c r="H58" s="101"/>
      <c r="I58" s="97"/>
      <c r="J58" s="98">
        <v>5.898</v>
      </c>
      <c r="K58" s="99">
        <f t="shared" si="2"/>
        <v>71.80557277492667</v>
      </c>
      <c r="L58" s="97"/>
      <c r="M58" s="98">
        <v>5.856</v>
      </c>
      <c r="N58" s="99">
        <f t="shared" si="3"/>
        <v>72.83926438532055</v>
      </c>
      <c r="O58" s="102"/>
      <c r="P58" s="76">
        <v>48</v>
      </c>
    </row>
    <row r="59" spans="1:16" s="75" customFormat="1" ht="10.5" customHeight="1">
      <c r="A59" s="33">
        <v>49</v>
      </c>
      <c r="B59" s="97"/>
      <c r="C59" s="98">
        <v>5.866</v>
      </c>
      <c r="D59" s="99">
        <f t="shared" si="0"/>
        <v>72.59113217116581</v>
      </c>
      <c r="E59" s="100"/>
      <c r="F59" s="98">
        <v>5.908</v>
      </c>
      <c r="G59" s="99">
        <f t="shared" si="1"/>
        <v>71.56269937277935</v>
      </c>
      <c r="H59" s="101"/>
      <c r="I59" s="97"/>
      <c r="J59" s="98">
        <v>5.923</v>
      </c>
      <c r="K59" s="99">
        <f t="shared" si="2"/>
        <v>71.20069321159619</v>
      </c>
      <c r="L59" s="97"/>
      <c r="M59" s="98">
        <v>5.897</v>
      </c>
      <c r="N59" s="99">
        <f t="shared" si="3"/>
        <v>71.82992809494995</v>
      </c>
      <c r="O59" s="102"/>
      <c r="P59" s="76">
        <v>49</v>
      </c>
    </row>
    <row r="60" spans="1:16" s="75" customFormat="1" ht="10.5" customHeight="1">
      <c r="A60" s="33">
        <v>50</v>
      </c>
      <c r="B60" s="97"/>
      <c r="C60" s="98">
        <v>5.904</v>
      </c>
      <c r="D60" s="99">
        <f t="shared" si="0"/>
        <v>71.659700648497</v>
      </c>
      <c r="E60" s="100"/>
      <c r="F60" s="98">
        <v>5.881</v>
      </c>
      <c r="G60" s="99">
        <f t="shared" si="1"/>
        <v>72.2213044691488</v>
      </c>
      <c r="H60" s="101"/>
      <c r="I60" s="97"/>
      <c r="J60" s="98">
        <v>5.864</v>
      </c>
      <c r="K60" s="99">
        <f t="shared" si="2"/>
        <v>72.6406570765454</v>
      </c>
      <c r="L60" s="97"/>
      <c r="M60" s="98">
        <v>5.825</v>
      </c>
      <c r="N60" s="99">
        <f t="shared" si="3"/>
        <v>73.6166122492586</v>
      </c>
      <c r="O60" s="102"/>
      <c r="P60" s="76">
        <v>50</v>
      </c>
    </row>
    <row r="61" spans="1:16" s="75" customFormat="1" ht="10.5" customHeight="1">
      <c r="A61" s="33">
        <v>51</v>
      </c>
      <c r="B61" s="97"/>
      <c r="C61" s="98">
        <v>5.851</v>
      </c>
      <c r="D61" s="99">
        <f t="shared" si="0"/>
        <v>72.96380785986504</v>
      </c>
      <c r="E61" s="100"/>
      <c r="F61" s="98">
        <v>5.861</v>
      </c>
      <c r="G61" s="99">
        <f t="shared" si="1"/>
        <v>72.71503951769424</v>
      </c>
      <c r="H61" s="101"/>
      <c r="I61" s="97"/>
      <c r="J61" s="98">
        <v>5.895</v>
      </c>
      <c r="K61" s="99">
        <f t="shared" si="2"/>
        <v>71.87867592394757</v>
      </c>
      <c r="L61" s="97"/>
      <c r="M61" s="98">
        <v>5.876</v>
      </c>
      <c r="N61" s="99">
        <f t="shared" si="3"/>
        <v>72.34426572120626</v>
      </c>
      <c r="O61" s="102"/>
      <c r="P61" s="76">
        <v>51</v>
      </c>
    </row>
    <row r="62" spans="1:16" s="75" customFormat="1" ht="10.5" customHeight="1">
      <c r="A62" s="33">
        <v>52</v>
      </c>
      <c r="B62" s="97"/>
      <c r="C62" s="98">
        <v>5.922</v>
      </c>
      <c r="D62" s="99">
        <f t="shared" si="0"/>
        <v>71.2247414063793</v>
      </c>
      <c r="E62" s="100"/>
      <c r="F62" s="98">
        <v>5.859</v>
      </c>
      <c r="G62" s="99">
        <f t="shared" si="1"/>
        <v>72.76469130151085</v>
      </c>
      <c r="H62" s="101"/>
      <c r="I62" s="97"/>
      <c r="J62" s="98">
        <v>5.885</v>
      </c>
      <c r="K62" s="99">
        <f t="shared" si="2"/>
        <v>72.12316103972414</v>
      </c>
      <c r="L62" s="97"/>
      <c r="M62" s="98">
        <v>5.894</v>
      </c>
      <c r="N62" s="99">
        <f t="shared" si="3"/>
        <v>71.90306844974943</v>
      </c>
      <c r="O62" s="102"/>
      <c r="P62" s="76">
        <v>52</v>
      </c>
    </row>
    <row r="63" spans="1:16" s="75" customFormat="1" ht="10.5" customHeight="1">
      <c r="A63" s="33">
        <v>53</v>
      </c>
      <c r="B63" s="97"/>
      <c r="C63" s="98">
        <v>5.839</v>
      </c>
      <c r="D63" s="99">
        <f t="shared" si="0"/>
        <v>73.26401865012825</v>
      </c>
      <c r="E63" s="100"/>
      <c r="F63" s="98">
        <v>5.838</v>
      </c>
      <c r="G63" s="99">
        <f t="shared" si="1"/>
        <v>73.28911981265082</v>
      </c>
      <c r="H63" s="101"/>
      <c r="I63" s="97"/>
      <c r="J63" s="98">
        <v>5.886</v>
      </c>
      <c r="K63" s="99">
        <f t="shared" si="2"/>
        <v>72.09865644088974</v>
      </c>
      <c r="L63" s="97"/>
      <c r="M63" s="98">
        <v>5.882</v>
      </c>
      <c r="N63" s="99">
        <f t="shared" si="3"/>
        <v>72.19674983967246</v>
      </c>
      <c r="O63" s="102"/>
      <c r="P63" s="76">
        <v>53</v>
      </c>
    </row>
    <row r="64" spans="1:16" s="75" customFormat="1" ht="10.5" customHeight="1">
      <c r="A64" s="33">
        <v>54</v>
      </c>
      <c r="B64" s="97"/>
      <c r="C64" s="98">
        <v>5.832</v>
      </c>
      <c r="D64" s="99">
        <f t="shared" si="0"/>
        <v>73.43999804305652</v>
      </c>
      <c r="E64" s="100"/>
      <c r="F64" s="98">
        <v>5.864</v>
      </c>
      <c r="G64" s="99">
        <f t="shared" si="1"/>
        <v>72.6406570765454</v>
      </c>
      <c r="H64" s="101"/>
      <c r="I64" s="97"/>
      <c r="J64" s="98">
        <v>5.888</v>
      </c>
      <c r="K64" s="99">
        <f t="shared" si="2"/>
        <v>72.0496846939981</v>
      </c>
      <c r="L64" s="97"/>
      <c r="M64" s="98">
        <v>5.891</v>
      </c>
      <c r="N64" s="99">
        <f t="shared" si="3"/>
        <v>71.97632057348282</v>
      </c>
      <c r="O64" s="102"/>
      <c r="P64" s="76">
        <v>54</v>
      </c>
    </row>
    <row r="65" spans="1:16" s="75" customFormat="1" ht="10.5" customHeight="1">
      <c r="A65" s="33">
        <v>55</v>
      </c>
      <c r="B65" s="97"/>
      <c r="C65" s="98">
        <v>5.868</v>
      </c>
      <c r="D65" s="99">
        <f t="shared" si="0"/>
        <v>72.54165789611858</v>
      </c>
      <c r="E65" s="100"/>
      <c r="F65" s="98">
        <v>5.894</v>
      </c>
      <c r="G65" s="99">
        <f t="shared" si="1"/>
        <v>71.90306844974943</v>
      </c>
      <c r="H65" s="101"/>
      <c r="I65" s="97"/>
      <c r="J65" s="98">
        <v>5.722</v>
      </c>
      <c r="K65" s="99">
        <f t="shared" si="2"/>
        <v>76.29076684958352</v>
      </c>
      <c r="L65" s="97"/>
      <c r="M65" s="98">
        <v>5.832</v>
      </c>
      <c r="N65" s="99">
        <f t="shared" si="3"/>
        <v>73.43999804305652</v>
      </c>
      <c r="O65" s="102"/>
      <c r="P65" s="76">
        <v>55</v>
      </c>
    </row>
    <row r="66" spans="1:16" s="75" customFormat="1" ht="10.5" customHeight="1">
      <c r="A66" s="33">
        <v>56</v>
      </c>
      <c r="B66" s="97"/>
      <c r="C66" s="98">
        <v>5.903</v>
      </c>
      <c r="D66" s="99">
        <f t="shared" si="0"/>
        <v>71.68398178365477</v>
      </c>
      <c r="E66" s="100"/>
      <c r="F66" s="98">
        <v>5.795</v>
      </c>
      <c r="G66" s="99">
        <f t="shared" si="1"/>
        <v>74.38079341552512</v>
      </c>
      <c r="H66" s="101"/>
      <c r="I66" s="97"/>
      <c r="J66" s="98">
        <v>5.908</v>
      </c>
      <c r="K66" s="99">
        <f t="shared" si="2"/>
        <v>71.56269937277935</v>
      </c>
      <c r="L66" s="97"/>
      <c r="M66" s="98">
        <v>5.806</v>
      </c>
      <c r="N66" s="99">
        <f t="shared" si="3"/>
        <v>74.09921792095292</v>
      </c>
      <c r="O66" s="102"/>
      <c r="P66" s="76">
        <v>56</v>
      </c>
    </row>
    <row r="67" spans="1:16" s="75" customFormat="1" ht="10.5" customHeight="1">
      <c r="A67" s="33">
        <v>57</v>
      </c>
      <c r="B67" s="97"/>
      <c r="C67" s="133">
        <v>6.176</v>
      </c>
      <c r="D67" s="132">
        <f t="shared" si="0"/>
        <v>65.48670098526134</v>
      </c>
      <c r="E67" s="100"/>
      <c r="F67" s="98">
        <v>5.832</v>
      </c>
      <c r="G67" s="99">
        <f t="shared" si="1"/>
        <v>73.43999804305652</v>
      </c>
      <c r="H67" s="101" t="s">
        <v>38</v>
      </c>
      <c r="I67" s="97"/>
      <c r="J67" s="98">
        <v>5.831</v>
      </c>
      <c r="K67" s="99">
        <f t="shared" si="2"/>
        <v>73.46518970672275</v>
      </c>
      <c r="L67" s="97"/>
      <c r="M67" s="98">
        <v>5.747</v>
      </c>
      <c r="N67" s="99">
        <f t="shared" si="3"/>
        <v>75.62846625117487</v>
      </c>
      <c r="O67" s="102"/>
      <c r="P67" s="76">
        <v>57</v>
      </c>
    </row>
    <row r="68" spans="1:16" s="75" customFormat="1" ht="10.5" customHeight="1">
      <c r="A68" s="33">
        <v>58</v>
      </c>
      <c r="B68" s="97"/>
      <c r="C68" s="98">
        <v>5.859</v>
      </c>
      <c r="D68" s="99">
        <f t="shared" si="0"/>
        <v>72.76469130151085</v>
      </c>
      <c r="E68" s="100"/>
      <c r="F68" s="98">
        <v>5.826</v>
      </c>
      <c r="G68" s="99">
        <f t="shared" si="1"/>
        <v>73.59134266659079</v>
      </c>
      <c r="H68" s="101"/>
      <c r="I68" s="97"/>
      <c r="J68" s="98">
        <v>5.846</v>
      </c>
      <c r="K68" s="99">
        <f t="shared" si="2"/>
        <v>73.08867103179344</v>
      </c>
      <c r="L68" s="97"/>
      <c r="M68" s="98">
        <v>5.822</v>
      </c>
      <c r="N68" s="99">
        <f t="shared" si="3"/>
        <v>73.69249913941846</v>
      </c>
      <c r="O68" s="102"/>
      <c r="P68" s="76">
        <v>58</v>
      </c>
    </row>
    <row r="69" spans="1:16" s="75" customFormat="1" ht="10.5" customHeight="1">
      <c r="A69" s="33">
        <v>59</v>
      </c>
      <c r="B69" s="135"/>
      <c r="C69" s="98">
        <v>5.848</v>
      </c>
      <c r="D69" s="99">
        <f t="shared" si="0"/>
        <v>73.03868732935226</v>
      </c>
      <c r="E69" s="100"/>
      <c r="F69" s="98">
        <v>5.874</v>
      </c>
      <c r="G69" s="99">
        <f t="shared" si="1"/>
        <v>72.39353816365444</v>
      </c>
      <c r="H69" s="101" t="s">
        <v>38</v>
      </c>
      <c r="I69" s="97"/>
      <c r="J69" s="98">
        <v>5.931</v>
      </c>
      <c r="K69" s="99">
        <f t="shared" si="2"/>
        <v>71.00874534753213</v>
      </c>
      <c r="L69" s="97"/>
      <c r="M69" s="98">
        <v>5.799</v>
      </c>
      <c r="N69" s="99">
        <f t="shared" si="3"/>
        <v>74.27821691551732</v>
      </c>
      <c r="O69" s="102"/>
      <c r="P69" s="76">
        <v>59</v>
      </c>
    </row>
    <row r="70" spans="1:16" s="75" customFormat="1" ht="10.5" customHeight="1">
      <c r="A70" s="33">
        <v>60</v>
      </c>
      <c r="B70" s="97"/>
      <c r="C70" s="98">
        <v>5.858</v>
      </c>
      <c r="D70" s="99">
        <f t="shared" si="0"/>
        <v>72.78953626634959</v>
      </c>
      <c r="E70" s="100"/>
      <c r="F70" s="98">
        <v>5.825</v>
      </c>
      <c r="G70" s="99">
        <f t="shared" si="1"/>
        <v>73.6166122492586</v>
      </c>
      <c r="H70" s="101"/>
      <c r="I70" s="97"/>
      <c r="J70" s="98">
        <v>5.842</v>
      </c>
      <c r="K70" s="99">
        <f t="shared" si="2"/>
        <v>73.1887924872258</v>
      </c>
      <c r="L70" s="97"/>
      <c r="M70" s="98">
        <v>5.783</v>
      </c>
      <c r="N70" s="99">
        <f t="shared" si="3"/>
        <v>74.68980105276758</v>
      </c>
      <c r="O70" s="102"/>
      <c r="P70" s="76">
        <v>60</v>
      </c>
    </row>
    <row r="71" spans="1:16" s="75" customFormat="1" ht="10.5" customHeight="1">
      <c r="A71" s="33">
        <v>61</v>
      </c>
      <c r="B71" s="97"/>
      <c r="C71" s="98">
        <v>5.929</v>
      </c>
      <c r="D71" s="99">
        <f t="shared" si="0"/>
        <v>71.0566594793321</v>
      </c>
      <c r="E71" s="100"/>
      <c r="F71" s="98">
        <v>5.866</v>
      </c>
      <c r="G71" s="99">
        <f t="shared" si="1"/>
        <v>72.59113217116581</v>
      </c>
      <c r="H71" s="101"/>
      <c r="I71" s="97"/>
      <c r="J71" s="98">
        <v>5.859</v>
      </c>
      <c r="K71" s="99">
        <f t="shared" si="2"/>
        <v>72.76469130151085</v>
      </c>
      <c r="L71" s="97"/>
      <c r="M71" s="98">
        <v>5.811</v>
      </c>
      <c r="N71" s="99">
        <f t="shared" si="3"/>
        <v>73.97175734779377</v>
      </c>
      <c r="O71" s="102"/>
      <c r="P71" s="76">
        <v>61</v>
      </c>
    </row>
    <row r="72" spans="1:16" s="75" customFormat="1" ht="10.5" customHeight="1">
      <c r="A72" s="33">
        <v>62</v>
      </c>
      <c r="B72" s="97"/>
      <c r="C72" s="98">
        <v>5.873</v>
      </c>
      <c r="D72" s="99">
        <f t="shared" si="0"/>
        <v>72.41819326374431</v>
      </c>
      <c r="E72" s="100"/>
      <c r="F72" s="98">
        <v>5.785</v>
      </c>
      <c r="G72" s="99">
        <f t="shared" si="1"/>
        <v>74.63816621085886</v>
      </c>
      <c r="H72" s="101"/>
      <c r="I72" s="97"/>
      <c r="J72" s="98">
        <v>5.817</v>
      </c>
      <c r="K72" s="99">
        <f t="shared" si="2"/>
        <v>73.81923830104532</v>
      </c>
      <c r="L72" s="97"/>
      <c r="M72" s="98">
        <v>5.816</v>
      </c>
      <c r="N72" s="99">
        <f t="shared" si="3"/>
        <v>73.84462536587395</v>
      </c>
      <c r="O72" s="102"/>
      <c r="P72" s="76">
        <v>62</v>
      </c>
    </row>
    <row r="73" spans="1:16" s="75" customFormat="1" ht="10.5" customHeight="1" thickBot="1">
      <c r="A73" s="77">
        <v>63</v>
      </c>
      <c r="B73" s="103"/>
      <c r="C73" s="104">
        <v>5.932</v>
      </c>
      <c r="D73" s="99">
        <f t="shared" si="0"/>
        <v>70.98480645335833</v>
      </c>
      <c r="E73" s="105"/>
      <c r="F73" s="104">
        <v>5.829</v>
      </c>
      <c r="G73" s="99">
        <f t="shared" si="1"/>
        <v>73.51561193564835</v>
      </c>
      <c r="H73" s="106"/>
      <c r="I73" s="103"/>
      <c r="J73" s="104">
        <v>5.866</v>
      </c>
      <c r="K73" s="99">
        <f t="shared" si="2"/>
        <v>72.59113217116581</v>
      </c>
      <c r="L73" s="103"/>
      <c r="M73" s="104">
        <v>5.819</v>
      </c>
      <c r="N73" s="107">
        <f t="shared" si="3"/>
        <v>73.7685034308591</v>
      </c>
      <c r="O73" s="108"/>
      <c r="P73" s="39">
        <v>63</v>
      </c>
    </row>
    <row r="74" spans="1:17" ht="24.75" thickBot="1">
      <c r="A74" s="120" t="s">
        <v>0</v>
      </c>
      <c r="B74" s="121" t="s">
        <v>3</v>
      </c>
      <c r="C74" s="122" t="s">
        <v>5</v>
      </c>
      <c r="D74" s="122" t="s">
        <v>7</v>
      </c>
      <c r="E74" s="122" t="s">
        <v>4</v>
      </c>
      <c r="F74" s="122" t="s">
        <v>6</v>
      </c>
      <c r="G74" s="122" t="s">
        <v>8</v>
      </c>
      <c r="H74" s="123" t="s">
        <v>26</v>
      </c>
      <c r="I74" s="121" t="s">
        <v>3</v>
      </c>
      <c r="J74" s="122" t="s">
        <v>5</v>
      </c>
      <c r="K74" s="122" t="s">
        <v>7</v>
      </c>
      <c r="L74" s="122" t="s">
        <v>4</v>
      </c>
      <c r="M74" s="122" t="s">
        <v>6</v>
      </c>
      <c r="N74" s="122" t="s">
        <v>8</v>
      </c>
      <c r="O74" s="124" t="s">
        <v>26</v>
      </c>
      <c r="P74" s="125" t="s">
        <v>0</v>
      </c>
      <c r="Q74" s="118" t="s">
        <v>34</v>
      </c>
    </row>
    <row r="75" spans="1:17" ht="12.75">
      <c r="A75" s="52" t="s">
        <v>14</v>
      </c>
      <c r="B75" s="13"/>
      <c r="C75" s="14">
        <f>AVERAGE(C10:C73)</f>
        <v>5.8530625</v>
      </c>
      <c r="D75" s="14">
        <f>AVERAGE(D10:D73)</f>
        <v>72.92926459372701</v>
      </c>
      <c r="E75" s="13"/>
      <c r="F75" s="25">
        <f>AVERAGE(F10:F73)</f>
        <v>5.869203125000001</v>
      </c>
      <c r="G75" s="13">
        <f>AVERAGE(G10:G73)</f>
        <v>72.54411170330097</v>
      </c>
      <c r="H75" s="43"/>
      <c r="I75" s="13"/>
      <c r="J75" s="14">
        <f>AVERAGE(J10:J73)</f>
        <v>5.861453125</v>
      </c>
      <c r="K75" s="14">
        <f>AVERAGE(K10:K73)</f>
        <v>72.71920621734</v>
      </c>
      <c r="L75" s="13"/>
      <c r="M75" s="13">
        <f>AVERAGE(M10:M73)</f>
        <v>5.856734374999999</v>
      </c>
      <c r="N75" s="13">
        <f>AVERAGE(N10:N73)</f>
        <v>72.83213347327086</v>
      </c>
      <c r="O75" s="79"/>
      <c r="P75" s="85" t="s">
        <v>14</v>
      </c>
      <c r="Q75" s="119">
        <f>Module!$W$4</f>
        <v>0.6199200000000005</v>
      </c>
    </row>
    <row r="76" spans="1:16" ht="12.75">
      <c r="A76" s="53" t="s">
        <v>10</v>
      </c>
      <c r="B76" s="15"/>
      <c r="C76" s="16">
        <f>STDEV(C10:C73)</f>
        <v>0.052890385299581406</v>
      </c>
      <c r="D76" s="16">
        <f>STDEV(D10:D73)</f>
        <v>1.2588714012240647</v>
      </c>
      <c r="E76" s="15"/>
      <c r="F76" s="26">
        <f>STDEV(F10:F73)</f>
        <v>0.07300384414473561</v>
      </c>
      <c r="G76" s="15">
        <f>STDEV(G10:G73)</f>
        <v>1.7505638502273235</v>
      </c>
      <c r="H76" s="44"/>
      <c r="I76" s="15"/>
      <c r="J76" s="16">
        <f>STDEV(J10:J73)</f>
        <v>0.049510919009807614</v>
      </c>
      <c r="K76" s="16">
        <f>STDEV(K10:K73)</f>
        <v>1.2365965924532065</v>
      </c>
      <c r="L76" s="15"/>
      <c r="M76" s="15">
        <f>STDEV(M10:M73)</f>
        <v>0.042065422284687334</v>
      </c>
      <c r="N76" s="15">
        <f>STDEV(N10:N73)</f>
        <v>1.0505082711439329</v>
      </c>
      <c r="O76" s="80"/>
      <c r="P76" s="86" t="s">
        <v>10</v>
      </c>
    </row>
    <row r="77" spans="1:16" ht="12.75">
      <c r="A77" s="54" t="s">
        <v>15</v>
      </c>
      <c r="B77" s="17">
        <f aca="true" t="shared" si="4" ref="B77:G77">MAX(B10:B73)</f>
        <v>0</v>
      </c>
      <c r="C77" s="18">
        <f t="shared" si="4"/>
        <v>6.176</v>
      </c>
      <c r="D77" s="18">
        <f t="shared" si="4"/>
        <v>74.87094558820144</v>
      </c>
      <c r="E77" s="17">
        <f t="shared" si="4"/>
        <v>0</v>
      </c>
      <c r="F77" s="27">
        <f t="shared" si="4"/>
        <v>6.269</v>
      </c>
      <c r="G77" s="17">
        <f t="shared" si="4"/>
        <v>79.33907811059703</v>
      </c>
      <c r="H77" s="45"/>
      <c r="I77" s="17"/>
      <c r="J77" s="18">
        <f>MAX(J10:J73)</f>
        <v>5.967</v>
      </c>
      <c r="K77" s="18">
        <f>MAX(K10:K73)</f>
        <v>76.29076684958352</v>
      </c>
      <c r="L77" s="17">
        <f>MAX(L10:L73)</f>
        <v>0</v>
      </c>
      <c r="M77" s="17">
        <f>MAX(M10:M73)</f>
        <v>5.942</v>
      </c>
      <c r="N77" s="17">
        <f>MAX(N10:N73)</f>
        <v>75.62846625117487</v>
      </c>
      <c r="O77" s="81"/>
      <c r="P77" s="87" t="s">
        <v>15</v>
      </c>
    </row>
    <row r="78" spans="1:16" ht="12.75">
      <c r="A78" s="54" t="s">
        <v>16</v>
      </c>
      <c r="B78" s="19"/>
      <c r="C78" s="18">
        <f>MIN(C10:C73)</f>
        <v>5.776</v>
      </c>
      <c r="D78" s="18">
        <f>MIN(D10:D73)</f>
        <v>65.48670098526134</v>
      </c>
      <c r="E78" s="17">
        <f>MIN(E10:E73)</f>
        <v>0</v>
      </c>
      <c r="F78" s="27">
        <f>MIN(F10:F73)</f>
        <v>5.611</v>
      </c>
      <c r="G78" s="17">
        <f>MIN(G10:G73)</f>
        <v>63.55813535656834</v>
      </c>
      <c r="H78" s="46"/>
      <c r="I78" s="19"/>
      <c r="J78" s="18">
        <f>MIN(J10:J73)</f>
        <v>5.722</v>
      </c>
      <c r="K78" s="18">
        <f>MIN(K10:K73)</f>
        <v>70.1545125754355</v>
      </c>
      <c r="L78" s="17">
        <f>MIN(L10:L73)</f>
        <v>0</v>
      </c>
      <c r="M78" s="17">
        <f>MIN(M10:M73)</f>
        <v>5.747</v>
      </c>
      <c r="N78" s="17">
        <f>MIN(N10:N73)</f>
        <v>70.7460818655281</v>
      </c>
      <c r="O78" s="82"/>
      <c r="P78" s="87" t="s">
        <v>16</v>
      </c>
    </row>
    <row r="79" spans="1:16" ht="12.75">
      <c r="A79" s="54" t="s">
        <v>27</v>
      </c>
      <c r="B79" s="19"/>
      <c r="C79" s="20"/>
      <c r="D79" s="21">
        <f>COUNTIF(D10:D73,"&lt;70")</f>
        <v>1</v>
      </c>
      <c r="E79" s="19"/>
      <c r="F79" s="19"/>
      <c r="G79" s="22">
        <f>COUNTIF(G10:G73,"&lt;70")</f>
        <v>2</v>
      </c>
      <c r="H79" s="46"/>
      <c r="I79" s="19"/>
      <c r="J79" s="20"/>
      <c r="K79" s="21">
        <f>COUNTIF(K10:K73,"&lt;70")</f>
        <v>0</v>
      </c>
      <c r="L79" s="19"/>
      <c r="M79" s="19"/>
      <c r="N79" s="22">
        <f>COUNTIF(N10:N73,"&lt;70")</f>
        <v>0</v>
      </c>
      <c r="O79" s="82"/>
      <c r="P79" s="87" t="s">
        <v>27</v>
      </c>
    </row>
    <row r="80" spans="1:16" ht="12.75">
      <c r="A80" s="54" t="s">
        <v>28</v>
      </c>
      <c r="B80" s="19"/>
      <c r="C80" s="20"/>
      <c r="D80" s="21">
        <f>COUNTIF(D10:D73,"&gt;80")</f>
        <v>0</v>
      </c>
      <c r="E80" s="19"/>
      <c r="F80" s="19"/>
      <c r="G80" s="22">
        <f>COUNTIF(G10:G73,"&gt;80")</f>
        <v>0</v>
      </c>
      <c r="H80" s="46"/>
      <c r="I80" s="19"/>
      <c r="J80" s="20"/>
      <c r="K80" s="21">
        <f>COUNTIF(K10:K73,"&gt;80")</f>
        <v>0</v>
      </c>
      <c r="L80" s="19"/>
      <c r="M80" s="19"/>
      <c r="N80" s="22">
        <f>COUNTIF(N10:N73,"&gt;80")</f>
        <v>0</v>
      </c>
      <c r="O80" s="82"/>
      <c r="P80" s="87" t="s">
        <v>28</v>
      </c>
    </row>
    <row r="81" spans="1:16" ht="12.75">
      <c r="A81" s="95" t="s">
        <v>29</v>
      </c>
      <c r="B81" s="22">
        <f>COUNTIF(B10:B73,"&gt;50")</f>
        <v>0</v>
      </c>
      <c r="C81" s="20"/>
      <c r="D81" s="20"/>
      <c r="E81" s="22">
        <f>COUNTIF(E10:E73,"&gt;50")</f>
        <v>0</v>
      </c>
      <c r="F81" s="19"/>
      <c r="G81" s="19"/>
      <c r="H81" s="46"/>
      <c r="I81" s="19"/>
      <c r="J81" s="20"/>
      <c r="K81" s="20"/>
      <c r="L81" s="19"/>
      <c r="M81" s="19"/>
      <c r="N81" s="19"/>
      <c r="O81" s="82"/>
      <c r="P81" s="93" t="s">
        <v>29</v>
      </c>
    </row>
    <row r="82" spans="1:16" ht="12.75">
      <c r="A82" s="78" t="s">
        <v>31</v>
      </c>
      <c r="B82" s="23"/>
      <c r="C82" s="24"/>
      <c r="D82" s="24"/>
      <c r="E82" s="23"/>
      <c r="F82" s="23"/>
      <c r="G82" s="23"/>
      <c r="H82" s="47">
        <f>COUNTIF(H10:H73,"s")+COUNTIF(H10:H73,"s&amp;w")</f>
        <v>0</v>
      </c>
      <c r="I82" s="23"/>
      <c r="J82" s="24"/>
      <c r="K82" s="24"/>
      <c r="L82" s="23"/>
      <c r="M82" s="23"/>
      <c r="N82" s="23"/>
      <c r="O82" s="83">
        <f>COUNTIF(O10:O73,"s")</f>
        <v>0</v>
      </c>
      <c r="P82" s="94" t="s">
        <v>31</v>
      </c>
    </row>
    <row r="83" spans="1:16" ht="13.5" thickBot="1">
      <c r="A83" s="96" t="s">
        <v>30</v>
      </c>
      <c r="B83" s="23"/>
      <c r="C83" s="24"/>
      <c r="D83" s="24"/>
      <c r="E83" s="23"/>
      <c r="F83" s="23"/>
      <c r="G83" s="23"/>
      <c r="H83" s="48">
        <f>COUNTIF(H10:H73,"w")+COUNTIF(H10:H73,"s&amp;w")</f>
        <v>4</v>
      </c>
      <c r="I83" s="23"/>
      <c r="J83" s="24"/>
      <c r="K83" s="24"/>
      <c r="L83" s="23"/>
      <c r="M83" s="23"/>
      <c r="N83" s="23"/>
      <c r="O83" s="84">
        <f>COUNTIF(O10:O73,"w")</f>
        <v>2</v>
      </c>
      <c r="P83" s="88" t="s">
        <v>30</v>
      </c>
    </row>
    <row r="84" spans="1:16" ht="13.5" thickBot="1">
      <c r="A84" s="57" t="s">
        <v>9</v>
      </c>
      <c r="B84" s="231" t="s">
        <v>36</v>
      </c>
      <c r="C84" s="232"/>
      <c r="D84" s="232"/>
      <c r="E84" s="232"/>
      <c r="F84" s="232"/>
      <c r="G84" s="232"/>
      <c r="H84" s="233"/>
      <c r="I84" s="234" t="s">
        <v>37</v>
      </c>
      <c r="J84" s="232"/>
      <c r="K84" s="232"/>
      <c r="L84" s="232"/>
      <c r="M84" s="232"/>
      <c r="N84" s="232"/>
      <c r="O84" s="235"/>
      <c r="P84" s="89" t="s">
        <v>9</v>
      </c>
    </row>
    <row r="85" spans="1:16" ht="12.75">
      <c r="A85" s="56" t="s">
        <v>12</v>
      </c>
      <c r="B85" s="236" t="s">
        <v>35</v>
      </c>
      <c r="C85" s="237"/>
      <c r="N85" s="236" t="s">
        <v>35</v>
      </c>
      <c r="O85" s="237"/>
      <c r="P85" s="56" t="s">
        <v>12</v>
      </c>
    </row>
  </sheetData>
  <mergeCells count="9">
    <mergeCell ref="D4:E4"/>
    <mergeCell ref="B84:H84"/>
    <mergeCell ref="I84:O84"/>
    <mergeCell ref="B85:C85"/>
    <mergeCell ref="B6:C6"/>
    <mergeCell ref="O6:P6"/>
    <mergeCell ref="B7:H7"/>
    <mergeCell ref="I7:O7"/>
    <mergeCell ref="N85:O85"/>
  </mergeCells>
  <printOptions horizontalCentered="1"/>
  <pageMargins left="0.6299212598425197" right="0.1968503937007874" top="0.17" bottom="0.07874015748031496" header="0.07874015748031496" footer="0.15748031496062992"/>
  <pageSetup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82"/>
  <sheetViews>
    <sheetView tabSelected="1" workbookViewId="0" topLeftCell="A1">
      <selection activeCell="N75" sqref="N75"/>
    </sheetView>
  </sheetViews>
  <sheetFormatPr defaultColWidth="11.421875" defaultRowHeight="12.75"/>
  <cols>
    <col min="1" max="1" width="7.7109375" style="0" customWidth="1"/>
    <col min="2" max="13" width="8.28125" style="0" customWidth="1"/>
    <col min="14" max="16" width="8.7109375" style="0" customWidth="1"/>
    <col min="21" max="21" width="11.57421875" style="0" bestFit="1" customWidth="1"/>
  </cols>
  <sheetData>
    <row r="1" spans="13:33" ht="12.75">
      <c r="M1">
        <v>-1</v>
      </c>
      <c r="AB1" s="216" t="s">
        <v>13</v>
      </c>
      <c r="AC1" s="216" t="s">
        <v>64</v>
      </c>
      <c r="AD1" s="216" t="s">
        <v>65</v>
      </c>
      <c r="AE1" s="216" t="s">
        <v>66</v>
      </c>
      <c r="AG1">
        <f>86400</f>
        <v>86400</v>
      </c>
    </row>
    <row r="2" spans="17:34" ht="12.75">
      <c r="Q2" s="115" t="s">
        <v>32</v>
      </c>
      <c r="R2" s="115" t="s">
        <v>33</v>
      </c>
      <c r="AB2" s="217">
        <v>38376</v>
      </c>
      <c r="AC2" s="218">
        <v>0.6721990740740741</v>
      </c>
      <c r="AD2" s="216">
        <v>49</v>
      </c>
      <c r="AE2" s="216">
        <v>2.9972</v>
      </c>
      <c r="AG2" s="215"/>
      <c r="AH2" s="219"/>
    </row>
    <row r="3" spans="17:34" ht="12.75">
      <c r="Q3" s="116">
        <v>49</v>
      </c>
      <c r="R3" s="224">
        <v>2.9972</v>
      </c>
      <c r="T3" s="126">
        <f>(R3-R4)/(Q4-Q3)</f>
        <v>0</v>
      </c>
      <c r="V3" s="126">
        <f>AVERAGE(T5:T61)</f>
        <v>0.010223508771929827</v>
      </c>
      <c r="W3" s="117">
        <f>V3*60</f>
        <v>0.6134105263157896</v>
      </c>
      <c r="AB3" s="217">
        <v>38376</v>
      </c>
      <c r="AC3" s="218">
        <v>0.6722569444444444</v>
      </c>
      <c r="AD3" s="216">
        <v>54</v>
      </c>
      <c r="AE3" s="216">
        <v>2.9972</v>
      </c>
      <c r="AG3" s="215"/>
      <c r="AH3" s="222">
        <f>60*AVERAGE(AG4:AG60)</f>
        <v>0.6134105263157266</v>
      </c>
    </row>
    <row r="4" spans="17:35" ht="13.5" thickBot="1">
      <c r="Q4" s="116">
        <v>54</v>
      </c>
      <c r="R4" s="224">
        <v>2.9972</v>
      </c>
      <c r="T4" s="126">
        <f aca="true" t="shared" si="0" ref="T4:T67">(R4-R5)/(Q5-Q4)</f>
        <v>-0.46382</v>
      </c>
      <c r="V4" s="127">
        <f>AVERAGE(T7:T11)</f>
        <v>0.010332000000000008</v>
      </c>
      <c r="W4" s="128">
        <f>V4*60</f>
        <v>0.6199200000000005</v>
      </c>
      <c r="AB4" s="217">
        <v>38376</v>
      </c>
      <c r="AC4" s="218">
        <v>0.6723148148148148</v>
      </c>
      <c r="AD4" s="216">
        <v>59</v>
      </c>
      <c r="AE4" s="216">
        <v>5.3163</v>
      </c>
      <c r="AG4" s="226">
        <f>(AE4-AE5)/($AG$1*(AC5-AC4))</f>
        <v>0</v>
      </c>
      <c r="AH4" s="221"/>
      <c r="AI4" s="220"/>
    </row>
    <row r="5" spans="1:35" ht="14.25" thickBot="1" thickTop="1">
      <c r="A5" s="244" t="s">
        <v>67</v>
      </c>
      <c r="B5" s="245"/>
      <c r="C5" s="246"/>
      <c r="D5" s="202"/>
      <c r="E5" s="202"/>
      <c r="F5" s="202"/>
      <c r="G5" s="91"/>
      <c r="H5" s="36"/>
      <c r="I5" s="90"/>
      <c r="J5" s="90"/>
      <c r="K5" s="90"/>
      <c r="L5" s="90" t="s">
        <v>69</v>
      </c>
      <c r="M5" s="35" t="s">
        <v>21</v>
      </c>
      <c r="N5" s="37" t="s">
        <v>20</v>
      </c>
      <c r="O5" s="34" t="s">
        <v>22</v>
      </c>
      <c r="Q5" s="116">
        <v>59</v>
      </c>
      <c r="R5" s="224">
        <v>5.3163</v>
      </c>
      <c r="T5" s="126">
        <f t="shared" si="0"/>
        <v>0</v>
      </c>
      <c r="V5" s="129"/>
      <c r="W5" s="130">
        <f>V5*60</f>
        <v>0</v>
      </c>
      <c r="AB5" s="217">
        <v>38376</v>
      </c>
      <c r="AC5" s="218">
        <v>0.6723726851851852</v>
      </c>
      <c r="AD5" s="216">
        <v>64</v>
      </c>
      <c r="AE5" s="216">
        <v>5.3163</v>
      </c>
      <c r="AG5" s="226">
        <f>(AE5-AE6)/($AG$1*(AC6-AC5))</f>
        <v>0.028560000000032115</v>
      </c>
      <c r="AH5" s="221"/>
      <c r="AI5" s="220"/>
    </row>
    <row r="6" spans="1:35" ht="14.25" thickBot="1">
      <c r="A6" s="59" t="s">
        <v>9</v>
      </c>
      <c r="B6" s="251" t="s">
        <v>36</v>
      </c>
      <c r="C6" s="252"/>
      <c r="D6" s="252"/>
      <c r="E6" s="252"/>
      <c r="F6" s="252"/>
      <c r="G6" s="253"/>
      <c r="H6" s="251" t="s">
        <v>37</v>
      </c>
      <c r="I6" s="252"/>
      <c r="J6" s="252"/>
      <c r="K6" s="252"/>
      <c r="L6" s="252"/>
      <c r="M6" s="253"/>
      <c r="N6" s="58" t="s">
        <v>24</v>
      </c>
      <c r="O6" s="31" t="s">
        <v>25</v>
      </c>
      <c r="Q6" s="116">
        <v>64</v>
      </c>
      <c r="R6" s="224">
        <v>5.3163</v>
      </c>
      <c r="T6" s="126">
        <f t="shared" si="0"/>
        <v>0.02856000000000005</v>
      </c>
      <c r="AB6" s="217">
        <v>38376</v>
      </c>
      <c r="AC6" s="218">
        <v>0.6724305555555555</v>
      </c>
      <c r="AD6" s="216">
        <v>69</v>
      </c>
      <c r="AE6" s="216">
        <v>5.1735</v>
      </c>
      <c r="AG6" s="226">
        <f>(AE6-AE7)/($AG$1*(AC7-AC6))</f>
        <v>0</v>
      </c>
      <c r="AH6" s="221"/>
      <c r="AI6" s="220"/>
    </row>
    <row r="7" spans="1:35" ht="16.5" thickBot="1">
      <c r="A7" s="142" t="s">
        <v>19</v>
      </c>
      <c r="B7" s="143">
        <v>3</v>
      </c>
      <c r="C7" s="144"/>
      <c r="D7" s="145"/>
      <c r="E7" s="146">
        <v>2</v>
      </c>
      <c r="F7" s="144"/>
      <c r="G7" s="147"/>
      <c r="H7" s="143">
        <v>6</v>
      </c>
      <c r="I7" s="144"/>
      <c r="J7" s="145"/>
      <c r="K7" s="146">
        <v>54</v>
      </c>
      <c r="L7" s="144"/>
      <c r="M7" s="60"/>
      <c r="N7" s="40"/>
      <c r="O7" s="31"/>
      <c r="Q7" s="116">
        <v>69</v>
      </c>
      <c r="R7" s="224">
        <v>5.1735</v>
      </c>
      <c r="T7" s="126">
        <f t="shared" si="0"/>
        <v>0</v>
      </c>
      <c r="AB7" s="217">
        <v>38376</v>
      </c>
      <c r="AC7" s="218">
        <v>0.672488425925926</v>
      </c>
      <c r="AD7" s="216">
        <v>74</v>
      </c>
      <c r="AE7" s="216">
        <v>5.1735</v>
      </c>
      <c r="AG7" s="226">
        <f>(AE7-AE8)/($AG$1*(AC8-AC7))</f>
        <v>0.027339999999978118</v>
      </c>
      <c r="AH7" s="221"/>
      <c r="AI7" s="220"/>
    </row>
    <row r="8" spans="1:35" ht="13.5" thickBot="1">
      <c r="A8" s="203" t="s">
        <v>17</v>
      </c>
      <c r="B8" s="251" t="s">
        <v>39</v>
      </c>
      <c r="C8" s="256"/>
      <c r="D8" s="257"/>
      <c r="E8" s="251" t="s">
        <v>40</v>
      </c>
      <c r="F8" s="256"/>
      <c r="G8" s="257"/>
      <c r="H8" s="251" t="s">
        <v>70</v>
      </c>
      <c r="I8" s="256"/>
      <c r="J8" s="257"/>
      <c r="K8" s="251" t="s">
        <v>71</v>
      </c>
      <c r="L8" s="256"/>
      <c r="M8" s="257"/>
      <c r="N8" s="30"/>
      <c r="O8" s="31"/>
      <c r="Q8" s="116">
        <v>74</v>
      </c>
      <c r="R8" s="224">
        <v>5.1735</v>
      </c>
      <c r="T8" s="126">
        <f t="shared" si="0"/>
        <v>0.027339999999999875</v>
      </c>
      <c r="AB8" s="217">
        <v>38376</v>
      </c>
      <c r="AC8" s="218">
        <v>0.6725462962962964</v>
      </c>
      <c r="AD8" s="216">
        <v>79</v>
      </c>
      <c r="AE8" s="216">
        <v>5.0368</v>
      </c>
      <c r="AG8" s="226">
        <f aca="true" t="shared" si="1" ref="AG8:AG60">(AE8-AE9)/($AG$1*(AC9-AC8))</f>
        <v>0</v>
      </c>
      <c r="AH8" s="221"/>
      <c r="AI8" s="220"/>
    </row>
    <row r="9" spans="1:35" ht="14.25" thickBot="1">
      <c r="A9" s="38" t="s">
        <v>23</v>
      </c>
      <c r="B9" s="148" t="s">
        <v>41</v>
      </c>
      <c r="C9" s="149" t="s">
        <v>42</v>
      </c>
      <c r="D9" s="92" t="s">
        <v>43</v>
      </c>
      <c r="E9" s="150" t="s">
        <v>44</v>
      </c>
      <c r="F9" s="151" t="s">
        <v>45</v>
      </c>
      <c r="G9" s="152" t="s">
        <v>46</v>
      </c>
      <c r="H9" s="148" t="s">
        <v>47</v>
      </c>
      <c r="I9" s="149" t="s">
        <v>48</v>
      </c>
      <c r="J9" s="92" t="s">
        <v>49</v>
      </c>
      <c r="K9" s="150" t="s">
        <v>50</v>
      </c>
      <c r="L9" s="149" t="s">
        <v>51</v>
      </c>
      <c r="M9" s="152" t="s">
        <v>72</v>
      </c>
      <c r="N9" s="249" t="s">
        <v>18</v>
      </c>
      <c r="O9" s="250"/>
      <c r="Q9" s="116">
        <v>79</v>
      </c>
      <c r="R9" s="224">
        <v>5.0368</v>
      </c>
      <c r="T9" s="126">
        <f t="shared" si="0"/>
        <v>0</v>
      </c>
      <c r="AB9" s="217">
        <v>38376</v>
      </c>
      <c r="AC9" s="218">
        <v>0.6726041666666666</v>
      </c>
      <c r="AD9" s="216">
        <v>84</v>
      </c>
      <c r="AE9" s="216">
        <v>5.0368</v>
      </c>
      <c r="AG9" s="226">
        <f t="shared" si="1"/>
        <v>0.02431999999998081</v>
      </c>
      <c r="AH9" s="221"/>
      <c r="AI9" s="220"/>
    </row>
    <row r="10" spans="1:35" ht="12.75">
      <c r="A10" s="212">
        <v>0</v>
      </c>
      <c r="B10" s="153">
        <v>179.3</v>
      </c>
      <c r="C10" s="154">
        <v>178.9</v>
      </c>
      <c r="D10" s="41">
        <v>183.5</v>
      </c>
      <c r="E10" s="155">
        <v>182.1</v>
      </c>
      <c r="F10" s="156">
        <v>180</v>
      </c>
      <c r="G10" s="157">
        <v>185.6</v>
      </c>
      <c r="H10" s="158">
        <v>171.7</v>
      </c>
      <c r="I10" s="159">
        <v>172.8</v>
      </c>
      <c r="J10" s="160">
        <v>178</v>
      </c>
      <c r="K10" s="161">
        <v>174.8</v>
      </c>
      <c r="L10" s="159">
        <v>181.8</v>
      </c>
      <c r="M10" s="157">
        <v>177.3</v>
      </c>
      <c r="N10" s="254"/>
      <c r="O10" s="255"/>
      <c r="Q10" s="116">
        <v>84</v>
      </c>
      <c r="R10" s="224">
        <v>5.0368</v>
      </c>
      <c r="T10" s="126">
        <f t="shared" si="0"/>
        <v>0.024320000000000164</v>
      </c>
      <c r="AB10" s="217">
        <v>38376</v>
      </c>
      <c r="AC10" s="218">
        <v>0.672662037037037</v>
      </c>
      <c r="AD10" s="216">
        <v>89</v>
      </c>
      <c r="AE10" s="216">
        <v>4.9152</v>
      </c>
      <c r="AG10" s="226">
        <f t="shared" si="1"/>
        <v>0</v>
      </c>
      <c r="AH10" s="221"/>
      <c r="AI10" s="220"/>
    </row>
    <row r="11" spans="1:35" ht="12.75">
      <c r="A11" s="213">
        <v>1</v>
      </c>
      <c r="B11" s="162">
        <v>177.3</v>
      </c>
      <c r="C11" s="163">
        <v>178.6</v>
      </c>
      <c r="D11" s="42">
        <v>175.2</v>
      </c>
      <c r="E11" s="164">
        <v>182.2</v>
      </c>
      <c r="F11" s="163">
        <v>173.8</v>
      </c>
      <c r="G11" s="165">
        <v>179</v>
      </c>
      <c r="H11" s="166">
        <v>171.6</v>
      </c>
      <c r="I11" s="167">
        <v>169.4</v>
      </c>
      <c r="J11" s="168">
        <v>174</v>
      </c>
      <c r="K11" s="169">
        <v>172.9</v>
      </c>
      <c r="L11" s="167">
        <v>179.6</v>
      </c>
      <c r="M11" s="165">
        <v>174.3</v>
      </c>
      <c r="N11" s="247"/>
      <c r="O11" s="248"/>
      <c r="Q11" s="116">
        <v>89</v>
      </c>
      <c r="R11" s="224">
        <v>4.9152</v>
      </c>
      <c r="T11" s="126">
        <f t="shared" si="0"/>
        <v>0</v>
      </c>
      <c r="AB11" s="217">
        <v>38376</v>
      </c>
      <c r="AC11" s="218">
        <v>0.6727199074074074</v>
      </c>
      <c r="AD11" s="216">
        <v>94</v>
      </c>
      <c r="AE11" s="216">
        <v>4.9152</v>
      </c>
      <c r="AG11" s="226">
        <f t="shared" si="1"/>
        <v>0.025999999999979286</v>
      </c>
      <c r="AH11" s="221"/>
      <c r="AI11" s="220"/>
    </row>
    <row r="12" spans="1:35" ht="12.75">
      <c r="A12" s="213">
        <v>2</v>
      </c>
      <c r="B12" s="162">
        <v>176.5</v>
      </c>
      <c r="C12" s="163">
        <v>179.2</v>
      </c>
      <c r="D12" s="42">
        <v>175.7</v>
      </c>
      <c r="E12" s="164">
        <v>185.5</v>
      </c>
      <c r="F12" s="163">
        <v>179.3</v>
      </c>
      <c r="G12" s="165">
        <v>180.9</v>
      </c>
      <c r="H12" s="166">
        <v>175.2</v>
      </c>
      <c r="I12" s="167">
        <v>173.2</v>
      </c>
      <c r="J12" s="168">
        <v>174.2</v>
      </c>
      <c r="K12" s="169">
        <v>178.5</v>
      </c>
      <c r="L12" s="167">
        <v>179.2</v>
      </c>
      <c r="M12" s="165">
        <v>175.8</v>
      </c>
      <c r="N12" s="247"/>
      <c r="O12" s="248"/>
      <c r="Q12" s="116">
        <v>94</v>
      </c>
      <c r="R12" s="224">
        <v>4.9152</v>
      </c>
      <c r="T12" s="126">
        <f t="shared" si="0"/>
        <v>0.025999999999999978</v>
      </c>
      <c r="AB12" s="217">
        <v>38376</v>
      </c>
      <c r="AC12" s="218">
        <v>0.6727777777777778</v>
      </c>
      <c r="AD12" s="216">
        <v>99</v>
      </c>
      <c r="AE12" s="216">
        <v>4.7852</v>
      </c>
      <c r="AG12" s="226">
        <f t="shared" si="1"/>
        <v>0</v>
      </c>
      <c r="AH12" s="221"/>
      <c r="AI12" s="220"/>
    </row>
    <row r="13" spans="1:35" ht="12.75">
      <c r="A13" s="213">
        <v>3</v>
      </c>
      <c r="B13" s="162">
        <v>177.3</v>
      </c>
      <c r="C13" s="163">
        <v>178.6</v>
      </c>
      <c r="D13" s="42">
        <v>180.6</v>
      </c>
      <c r="E13" s="164">
        <v>185.9</v>
      </c>
      <c r="F13" s="163">
        <v>180.7</v>
      </c>
      <c r="G13" s="165">
        <v>182.3</v>
      </c>
      <c r="H13" s="166">
        <v>174.6</v>
      </c>
      <c r="I13" s="167">
        <v>171.5</v>
      </c>
      <c r="J13" s="168">
        <v>173.2</v>
      </c>
      <c r="K13" s="169">
        <v>170.4</v>
      </c>
      <c r="L13" s="167">
        <v>183.2</v>
      </c>
      <c r="M13" s="165">
        <v>177.8</v>
      </c>
      <c r="N13" s="247"/>
      <c r="O13" s="248"/>
      <c r="Q13" s="116">
        <v>99</v>
      </c>
      <c r="R13" s="224">
        <v>4.7852</v>
      </c>
      <c r="T13" s="126">
        <f t="shared" si="0"/>
        <v>0</v>
      </c>
      <c r="AB13" s="217">
        <v>38376</v>
      </c>
      <c r="AC13" s="218">
        <v>0.6728356481481481</v>
      </c>
      <c r="AD13" s="216">
        <v>104</v>
      </c>
      <c r="AE13" s="216">
        <v>4.7852</v>
      </c>
      <c r="AG13" s="226">
        <f t="shared" si="1"/>
        <v>0.027939999999977663</v>
      </c>
      <c r="AH13" s="221"/>
      <c r="AI13" s="220"/>
    </row>
    <row r="14" spans="1:35" ht="12.75">
      <c r="A14" s="213">
        <v>4</v>
      </c>
      <c r="B14" s="162">
        <v>176.3</v>
      </c>
      <c r="C14" s="163">
        <v>176.4</v>
      </c>
      <c r="D14" s="42">
        <v>181.2</v>
      </c>
      <c r="E14" s="223">
        <v>75.5</v>
      </c>
      <c r="F14" s="227">
        <v>148</v>
      </c>
      <c r="G14" s="228">
        <v>356</v>
      </c>
      <c r="H14" s="166">
        <v>172.9</v>
      </c>
      <c r="I14" s="167">
        <v>171.4</v>
      </c>
      <c r="J14" s="168">
        <v>171.7</v>
      </c>
      <c r="K14" s="169">
        <v>173.6</v>
      </c>
      <c r="L14" s="167">
        <v>182.2</v>
      </c>
      <c r="M14" s="165">
        <v>176.7</v>
      </c>
      <c r="N14" s="247"/>
      <c r="O14" s="248"/>
      <c r="Q14" s="116">
        <v>104</v>
      </c>
      <c r="R14" s="224">
        <v>4.7852</v>
      </c>
      <c r="T14" s="126">
        <f t="shared" si="0"/>
        <v>0.0279399999999999</v>
      </c>
      <c r="AB14" s="217">
        <v>38376</v>
      </c>
      <c r="AC14" s="218">
        <v>0.6728935185185185</v>
      </c>
      <c r="AD14" s="216">
        <v>109</v>
      </c>
      <c r="AE14" s="216">
        <v>4.6455</v>
      </c>
      <c r="AG14" s="226">
        <f t="shared" si="1"/>
        <v>0</v>
      </c>
      <c r="AH14" s="221"/>
      <c r="AI14" s="220"/>
    </row>
    <row r="15" spans="1:35" ht="12.75">
      <c r="A15" s="213">
        <v>5</v>
      </c>
      <c r="B15" s="162">
        <v>179.9</v>
      </c>
      <c r="C15" s="163">
        <v>183</v>
      </c>
      <c r="D15" s="42">
        <v>176.3</v>
      </c>
      <c r="E15" s="164">
        <v>183.1</v>
      </c>
      <c r="F15" s="163">
        <v>184.2</v>
      </c>
      <c r="G15" s="165">
        <v>185.5</v>
      </c>
      <c r="H15" s="166">
        <v>177.1</v>
      </c>
      <c r="I15" s="167">
        <v>171.6</v>
      </c>
      <c r="J15" s="168">
        <v>175.3</v>
      </c>
      <c r="K15" s="169">
        <v>173.4</v>
      </c>
      <c r="L15" s="167">
        <v>181.3</v>
      </c>
      <c r="M15" s="165">
        <v>175</v>
      </c>
      <c r="N15" s="247"/>
      <c r="O15" s="248"/>
      <c r="Q15" s="116">
        <v>109</v>
      </c>
      <c r="R15" s="224">
        <v>4.6455</v>
      </c>
      <c r="T15" s="126">
        <f t="shared" si="0"/>
        <v>0</v>
      </c>
      <c r="AB15" s="217">
        <v>38376</v>
      </c>
      <c r="AC15" s="218">
        <v>0.672951388888889</v>
      </c>
      <c r="AD15" s="216">
        <v>114</v>
      </c>
      <c r="AE15" s="216">
        <v>4.6455</v>
      </c>
      <c r="AG15" s="226">
        <f t="shared" si="1"/>
        <v>0.02490000000002801</v>
      </c>
      <c r="AH15" s="221"/>
      <c r="AI15" s="220"/>
    </row>
    <row r="16" spans="1:35" ht="12.75">
      <c r="A16" s="213">
        <v>6</v>
      </c>
      <c r="B16" s="162">
        <v>179.1</v>
      </c>
      <c r="C16" s="163">
        <v>175.5</v>
      </c>
      <c r="D16" s="42">
        <v>178.4</v>
      </c>
      <c r="E16" s="164">
        <v>179.7</v>
      </c>
      <c r="F16" s="163">
        <v>174.9</v>
      </c>
      <c r="G16" s="165">
        <v>183.4</v>
      </c>
      <c r="H16" s="166">
        <v>173.1</v>
      </c>
      <c r="I16" s="167">
        <v>175.8</v>
      </c>
      <c r="J16" s="168">
        <v>175.2</v>
      </c>
      <c r="K16" s="169">
        <v>173.8</v>
      </c>
      <c r="L16" s="167">
        <v>177.6</v>
      </c>
      <c r="M16" s="165">
        <v>178.7</v>
      </c>
      <c r="N16" s="247"/>
      <c r="O16" s="248"/>
      <c r="Q16" s="116">
        <v>114</v>
      </c>
      <c r="R16" s="224">
        <v>4.6455</v>
      </c>
      <c r="T16" s="126">
        <f t="shared" si="0"/>
        <v>0.024900000000000054</v>
      </c>
      <c r="AB16" s="217">
        <v>38376</v>
      </c>
      <c r="AC16" s="218">
        <v>0.6730092592592593</v>
      </c>
      <c r="AD16" s="216">
        <v>119</v>
      </c>
      <c r="AE16" s="216">
        <v>4.521</v>
      </c>
      <c r="AG16" s="226">
        <f t="shared" si="1"/>
        <v>0.009979999999992068</v>
      </c>
      <c r="AH16" s="221"/>
      <c r="AI16" s="220"/>
    </row>
    <row r="17" spans="1:35" ht="12.75">
      <c r="A17" s="213">
        <v>7</v>
      </c>
      <c r="B17" s="162">
        <v>176.3</v>
      </c>
      <c r="C17" s="163">
        <v>175.6</v>
      </c>
      <c r="D17" s="42">
        <v>181.1</v>
      </c>
      <c r="E17" s="164">
        <v>183.8</v>
      </c>
      <c r="F17" s="163">
        <v>180.8</v>
      </c>
      <c r="G17" s="165">
        <v>181</v>
      </c>
      <c r="H17" s="166">
        <v>177.5</v>
      </c>
      <c r="I17" s="167">
        <v>173.3</v>
      </c>
      <c r="J17" s="168">
        <v>176.2</v>
      </c>
      <c r="K17" s="169">
        <v>170.3</v>
      </c>
      <c r="L17" s="167">
        <v>177.7</v>
      </c>
      <c r="M17" s="165">
        <v>175.8</v>
      </c>
      <c r="N17" s="247"/>
      <c r="O17" s="248"/>
      <c r="Q17" s="116">
        <v>119</v>
      </c>
      <c r="R17" s="224">
        <v>4.521</v>
      </c>
      <c r="T17" s="126">
        <f t="shared" si="0"/>
        <v>0.009980000000000011</v>
      </c>
      <c r="AB17" s="217">
        <v>38376</v>
      </c>
      <c r="AC17" s="218">
        <v>0.6730671296296297</v>
      </c>
      <c r="AD17" s="216">
        <v>124</v>
      </c>
      <c r="AE17" s="216">
        <v>4.4711</v>
      </c>
      <c r="AG17" s="226">
        <f t="shared" si="1"/>
        <v>0</v>
      </c>
      <c r="AH17" s="221"/>
      <c r="AI17" s="220"/>
    </row>
    <row r="18" spans="1:35" ht="12.75">
      <c r="A18" s="213">
        <v>8</v>
      </c>
      <c r="B18" s="162">
        <v>181.2</v>
      </c>
      <c r="C18" s="163">
        <v>177.3</v>
      </c>
      <c r="D18" s="42">
        <v>178.7</v>
      </c>
      <c r="E18" s="164">
        <v>184.5</v>
      </c>
      <c r="F18" s="163">
        <v>179.8</v>
      </c>
      <c r="G18" s="165">
        <v>179.9</v>
      </c>
      <c r="H18" s="166">
        <v>173.3</v>
      </c>
      <c r="I18" s="167">
        <v>173.5</v>
      </c>
      <c r="J18" s="168">
        <v>176.4</v>
      </c>
      <c r="K18" s="169">
        <v>170.7</v>
      </c>
      <c r="L18" s="167">
        <v>180.6</v>
      </c>
      <c r="M18" s="165">
        <v>175.6</v>
      </c>
      <c r="N18" s="247"/>
      <c r="O18" s="248"/>
      <c r="Q18" s="116">
        <v>124</v>
      </c>
      <c r="R18" s="224">
        <v>4.4711</v>
      </c>
      <c r="T18" s="126">
        <f t="shared" si="0"/>
        <v>0</v>
      </c>
      <c r="AB18" s="217">
        <v>38376</v>
      </c>
      <c r="AC18" s="218">
        <v>0.673125</v>
      </c>
      <c r="AD18" s="216">
        <v>129</v>
      </c>
      <c r="AE18" s="216">
        <v>4.4711</v>
      </c>
      <c r="AG18" s="226">
        <f t="shared" si="1"/>
        <v>0.02344000000002622</v>
      </c>
      <c r="AH18" s="221"/>
      <c r="AI18" s="220"/>
    </row>
    <row r="19" spans="1:35" ht="12.75">
      <c r="A19" s="213">
        <v>9</v>
      </c>
      <c r="B19" s="162">
        <v>176.2</v>
      </c>
      <c r="C19" s="163">
        <v>181</v>
      </c>
      <c r="D19" s="42">
        <v>181.8</v>
      </c>
      <c r="E19" s="164">
        <v>185.5</v>
      </c>
      <c r="F19" s="163">
        <v>179.9</v>
      </c>
      <c r="G19" s="165">
        <v>178.7</v>
      </c>
      <c r="H19" s="166">
        <v>175.8</v>
      </c>
      <c r="I19" s="167">
        <v>178</v>
      </c>
      <c r="J19" s="168">
        <v>176.2</v>
      </c>
      <c r="K19" s="169">
        <v>175.9</v>
      </c>
      <c r="L19" s="167">
        <v>181.8</v>
      </c>
      <c r="M19" s="165">
        <v>181.1</v>
      </c>
      <c r="N19" s="247"/>
      <c r="O19" s="248"/>
      <c r="Q19" s="116">
        <v>129</v>
      </c>
      <c r="R19" s="224">
        <v>4.4711</v>
      </c>
      <c r="T19" s="126">
        <f t="shared" si="0"/>
        <v>0.023439999999999905</v>
      </c>
      <c r="AB19" s="217">
        <v>38376</v>
      </c>
      <c r="AC19" s="218">
        <v>0.6731828703703703</v>
      </c>
      <c r="AD19" s="216">
        <v>134</v>
      </c>
      <c r="AE19" s="216">
        <v>4.3539</v>
      </c>
      <c r="AG19" s="226">
        <f t="shared" si="1"/>
        <v>0</v>
      </c>
      <c r="AH19" s="221"/>
      <c r="AI19" s="220"/>
    </row>
    <row r="20" spans="1:35" ht="12.75">
      <c r="A20" s="213">
        <v>10</v>
      </c>
      <c r="B20" s="162">
        <v>180.9</v>
      </c>
      <c r="C20" s="163">
        <v>172.9</v>
      </c>
      <c r="D20" s="42">
        <v>178.9</v>
      </c>
      <c r="E20" s="164">
        <v>180.8</v>
      </c>
      <c r="F20" s="163">
        <v>183.2</v>
      </c>
      <c r="G20" s="165">
        <v>179.3</v>
      </c>
      <c r="H20" s="166">
        <v>170.5</v>
      </c>
      <c r="I20" s="167">
        <v>171.7</v>
      </c>
      <c r="J20" s="168">
        <v>174.1</v>
      </c>
      <c r="K20" s="169">
        <v>171.2</v>
      </c>
      <c r="L20" s="167">
        <v>182.7</v>
      </c>
      <c r="M20" s="165">
        <v>177.1</v>
      </c>
      <c r="N20" s="247"/>
      <c r="O20" s="248"/>
      <c r="Q20" s="116">
        <v>134</v>
      </c>
      <c r="R20" s="224">
        <v>4.3539</v>
      </c>
      <c r="T20" s="126">
        <f t="shared" si="0"/>
        <v>0</v>
      </c>
      <c r="AB20" s="217">
        <v>38376</v>
      </c>
      <c r="AC20" s="218">
        <v>0.6732407407407407</v>
      </c>
      <c r="AD20" s="216">
        <v>139</v>
      </c>
      <c r="AE20" s="216">
        <v>4.3539</v>
      </c>
      <c r="AG20" s="226">
        <f t="shared" si="1"/>
        <v>0.019159999999984863</v>
      </c>
      <c r="AH20" s="221"/>
      <c r="AI20" s="220"/>
    </row>
    <row r="21" spans="1:35" ht="12.75">
      <c r="A21" s="213">
        <v>11</v>
      </c>
      <c r="B21" s="162">
        <v>182.6</v>
      </c>
      <c r="C21" s="163">
        <v>177.3</v>
      </c>
      <c r="D21" s="42">
        <v>178.5</v>
      </c>
      <c r="E21" s="164">
        <v>182.5</v>
      </c>
      <c r="F21" s="163">
        <v>182.4</v>
      </c>
      <c r="G21" s="165">
        <v>180.7</v>
      </c>
      <c r="H21" s="166">
        <v>177</v>
      </c>
      <c r="I21" s="167">
        <v>174.9</v>
      </c>
      <c r="J21" s="168">
        <v>171.2</v>
      </c>
      <c r="K21" s="169">
        <v>173.3</v>
      </c>
      <c r="L21" s="167">
        <v>178.7</v>
      </c>
      <c r="M21" s="165">
        <v>177.6</v>
      </c>
      <c r="N21" s="247"/>
      <c r="O21" s="248"/>
      <c r="Q21" s="116">
        <v>139</v>
      </c>
      <c r="R21" s="224">
        <v>4.3539</v>
      </c>
      <c r="T21" s="126">
        <f t="shared" si="0"/>
        <v>0.01916000000000011</v>
      </c>
      <c r="AB21" s="217">
        <v>38376</v>
      </c>
      <c r="AC21" s="218">
        <v>0.6732986111111111</v>
      </c>
      <c r="AD21" s="216">
        <v>144</v>
      </c>
      <c r="AE21" s="216">
        <v>4.2581</v>
      </c>
      <c r="AG21" s="226">
        <f t="shared" si="1"/>
        <v>0</v>
      </c>
      <c r="AH21" s="221"/>
      <c r="AI21" s="220"/>
    </row>
    <row r="22" spans="1:35" ht="12.75">
      <c r="A22" s="213">
        <v>12</v>
      </c>
      <c r="B22" s="162">
        <v>182.6</v>
      </c>
      <c r="C22" s="163">
        <v>180.2</v>
      </c>
      <c r="D22" s="42">
        <v>180.4</v>
      </c>
      <c r="E22" s="164">
        <v>181.9</v>
      </c>
      <c r="F22" s="163">
        <v>182.9</v>
      </c>
      <c r="G22" s="165">
        <v>181.9</v>
      </c>
      <c r="H22" s="166">
        <v>173.5</v>
      </c>
      <c r="I22" s="167">
        <v>173.9</v>
      </c>
      <c r="J22" s="168">
        <v>172.1</v>
      </c>
      <c r="K22" s="169">
        <v>172.7</v>
      </c>
      <c r="L22" s="167">
        <v>180.5</v>
      </c>
      <c r="M22" s="165">
        <v>179</v>
      </c>
      <c r="N22" s="247"/>
      <c r="O22" s="248"/>
      <c r="Q22" s="116">
        <v>144</v>
      </c>
      <c r="R22" s="224">
        <v>4.2581</v>
      </c>
      <c r="T22" s="126">
        <f t="shared" si="0"/>
        <v>0</v>
      </c>
      <c r="AB22" s="217">
        <v>38376</v>
      </c>
      <c r="AC22" s="218">
        <v>0.6733564814814814</v>
      </c>
      <c r="AD22" s="216">
        <v>149</v>
      </c>
      <c r="AE22" s="216">
        <v>4.2581</v>
      </c>
      <c r="AG22" s="226">
        <f t="shared" si="1"/>
        <v>0.02853999999997721</v>
      </c>
      <c r="AH22" s="221"/>
      <c r="AI22" s="220"/>
    </row>
    <row r="23" spans="1:35" ht="12.75">
      <c r="A23" s="213">
        <v>13</v>
      </c>
      <c r="B23" s="162">
        <v>181.1</v>
      </c>
      <c r="C23" s="163">
        <v>179.5</v>
      </c>
      <c r="D23" s="42">
        <v>178.6</v>
      </c>
      <c r="E23" s="164">
        <v>182.2</v>
      </c>
      <c r="F23" s="163">
        <v>180.2</v>
      </c>
      <c r="G23" s="165">
        <v>180.2</v>
      </c>
      <c r="H23" s="166">
        <v>173.7</v>
      </c>
      <c r="I23" s="167">
        <v>173.7</v>
      </c>
      <c r="J23" s="168">
        <v>175.2</v>
      </c>
      <c r="K23" s="169">
        <v>172.7</v>
      </c>
      <c r="L23" s="167">
        <v>181.8</v>
      </c>
      <c r="M23" s="165">
        <v>177.9</v>
      </c>
      <c r="N23" s="247"/>
      <c r="O23" s="248"/>
      <c r="Q23" s="116">
        <v>149</v>
      </c>
      <c r="R23" s="224">
        <v>4.2581</v>
      </c>
      <c r="T23" s="126">
        <f t="shared" si="0"/>
        <v>0.02853999999999992</v>
      </c>
      <c r="AB23" s="217">
        <v>38376</v>
      </c>
      <c r="AC23" s="218">
        <v>0.6734143518518518</v>
      </c>
      <c r="AD23" s="216">
        <v>154</v>
      </c>
      <c r="AE23" s="216">
        <v>4.1154</v>
      </c>
      <c r="AG23" s="226">
        <f t="shared" si="1"/>
        <v>0</v>
      </c>
      <c r="AH23" s="221"/>
      <c r="AI23" s="220"/>
    </row>
    <row r="24" spans="1:35" ht="12.75">
      <c r="A24" s="213">
        <v>14</v>
      </c>
      <c r="B24" s="162">
        <v>184</v>
      </c>
      <c r="C24" s="163">
        <v>177.4</v>
      </c>
      <c r="D24" s="42">
        <v>176.1</v>
      </c>
      <c r="E24" s="164">
        <v>183.7</v>
      </c>
      <c r="F24" s="163">
        <v>180.3</v>
      </c>
      <c r="G24" s="165">
        <v>180.7</v>
      </c>
      <c r="H24" s="166">
        <v>176.7</v>
      </c>
      <c r="I24" s="167">
        <v>174</v>
      </c>
      <c r="J24" s="168">
        <v>175.1</v>
      </c>
      <c r="K24" s="169">
        <v>174.8</v>
      </c>
      <c r="L24" s="167">
        <v>180.4</v>
      </c>
      <c r="M24" s="165">
        <v>178.9</v>
      </c>
      <c r="N24" s="247"/>
      <c r="O24" s="248"/>
      <c r="Q24" s="116">
        <v>154</v>
      </c>
      <c r="R24" s="224">
        <v>4.1154</v>
      </c>
      <c r="T24" s="126">
        <f t="shared" si="0"/>
        <v>0</v>
      </c>
      <c r="AB24" s="217">
        <v>38376</v>
      </c>
      <c r="AC24" s="218">
        <v>0.6734722222222222</v>
      </c>
      <c r="AD24" s="216">
        <v>159</v>
      </c>
      <c r="AE24" s="216">
        <v>4.1154</v>
      </c>
      <c r="AG24" s="226">
        <f t="shared" si="1"/>
        <v>0.023399999999981377</v>
      </c>
      <c r="AH24" s="221"/>
      <c r="AI24" s="220"/>
    </row>
    <row r="25" spans="1:35" ht="12.75">
      <c r="A25" s="213">
        <v>15</v>
      </c>
      <c r="B25" s="162">
        <v>181.3</v>
      </c>
      <c r="C25" s="163">
        <v>177.9</v>
      </c>
      <c r="D25" s="42">
        <v>177.9</v>
      </c>
      <c r="E25" s="164">
        <v>180.5</v>
      </c>
      <c r="F25" s="163">
        <v>177</v>
      </c>
      <c r="G25" s="165">
        <v>177.8</v>
      </c>
      <c r="H25" s="166">
        <v>175.7</v>
      </c>
      <c r="I25" s="167">
        <v>171.3</v>
      </c>
      <c r="J25" s="168">
        <v>176.4</v>
      </c>
      <c r="K25" s="169">
        <v>170.7</v>
      </c>
      <c r="L25" s="167">
        <v>180.5</v>
      </c>
      <c r="M25" s="165">
        <v>175.4</v>
      </c>
      <c r="N25" s="247"/>
      <c r="O25" s="248"/>
      <c r="Q25" s="116">
        <v>159</v>
      </c>
      <c r="R25" s="224">
        <v>4.1154</v>
      </c>
      <c r="T25" s="126">
        <f t="shared" si="0"/>
        <v>0.023399999999999997</v>
      </c>
      <c r="AB25" s="217">
        <v>38376</v>
      </c>
      <c r="AC25" s="218">
        <v>0.6735300925925927</v>
      </c>
      <c r="AD25" s="216">
        <v>164</v>
      </c>
      <c r="AE25" s="216">
        <v>3.9984</v>
      </c>
      <c r="AG25" s="226">
        <f t="shared" si="1"/>
        <v>0</v>
      </c>
      <c r="AH25" s="221"/>
      <c r="AI25" s="220"/>
    </row>
    <row r="26" spans="1:35" ht="12.75">
      <c r="A26" s="213">
        <v>16</v>
      </c>
      <c r="B26" s="162">
        <v>182.8</v>
      </c>
      <c r="C26" s="163">
        <v>173.7</v>
      </c>
      <c r="D26" s="42">
        <v>180.2</v>
      </c>
      <c r="E26" s="164">
        <v>185.1</v>
      </c>
      <c r="F26" s="163">
        <v>182.7</v>
      </c>
      <c r="G26" s="165">
        <v>182.4</v>
      </c>
      <c r="H26" s="166">
        <v>177.3</v>
      </c>
      <c r="I26" s="167">
        <v>173.4</v>
      </c>
      <c r="J26" s="168">
        <v>178.3</v>
      </c>
      <c r="K26" s="169">
        <v>174.8</v>
      </c>
      <c r="L26" s="167">
        <v>182.3</v>
      </c>
      <c r="M26" s="165">
        <v>175.8</v>
      </c>
      <c r="N26" s="247"/>
      <c r="O26" s="248"/>
      <c r="Q26" s="116">
        <v>164</v>
      </c>
      <c r="R26" s="224">
        <v>3.9984</v>
      </c>
      <c r="T26" s="126">
        <f t="shared" si="0"/>
        <v>0</v>
      </c>
      <c r="AB26" s="217">
        <v>38376</v>
      </c>
      <c r="AC26" s="218">
        <v>0.673587962962963</v>
      </c>
      <c r="AD26" s="216">
        <v>169</v>
      </c>
      <c r="AE26" s="216">
        <v>3.9984</v>
      </c>
      <c r="AG26" s="226">
        <f t="shared" si="1"/>
        <v>0.021459999999983</v>
      </c>
      <c r="AH26" s="221"/>
      <c r="AI26" s="220"/>
    </row>
    <row r="27" spans="1:35" ht="12.75">
      <c r="A27" s="213">
        <v>17</v>
      </c>
      <c r="B27" s="162">
        <v>180</v>
      </c>
      <c r="C27" s="163">
        <v>177.2</v>
      </c>
      <c r="D27" s="42">
        <v>177.2</v>
      </c>
      <c r="E27" s="164">
        <v>182.7</v>
      </c>
      <c r="F27" s="163">
        <v>180</v>
      </c>
      <c r="G27" s="165">
        <v>178.7</v>
      </c>
      <c r="H27" s="166">
        <v>173.6</v>
      </c>
      <c r="I27" s="167">
        <v>173</v>
      </c>
      <c r="J27" s="168">
        <v>176.5</v>
      </c>
      <c r="K27" s="169">
        <v>171.6</v>
      </c>
      <c r="L27" s="167">
        <v>181.3</v>
      </c>
      <c r="M27" s="165">
        <v>179.4</v>
      </c>
      <c r="N27" s="247"/>
      <c r="O27" s="248"/>
      <c r="Q27" s="116">
        <v>169</v>
      </c>
      <c r="R27" s="224">
        <v>3.9984</v>
      </c>
      <c r="T27" s="126">
        <f t="shared" si="0"/>
        <v>0.02146000000000008</v>
      </c>
      <c r="AB27" s="217">
        <v>38376</v>
      </c>
      <c r="AC27" s="218">
        <v>0.6736458333333334</v>
      </c>
      <c r="AD27" s="216">
        <v>174</v>
      </c>
      <c r="AE27" s="216">
        <v>3.8911</v>
      </c>
      <c r="AG27" s="226">
        <f t="shared" si="1"/>
        <v>0.006819999999994488</v>
      </c>
      <c r="AH27" s="221"/>
      <c r="AI27" s="220"/>
    </row>
    <row r="28" spans="1:35" ht="12.75">
      <c r="A28" s="213">
        <v>18</v>
      </c>
      <c r="B28" s="162">
        <v>185.8</v>
      </c>
      <c r="C28" s="163">
        <v>179.6</v>
      </c>
      <c r="D28" s="42">
        <v>184</v>
      </c>
      <c r="E28" s="164">
        <v>188.1</v>
      </c>
      <c r="F28" s="163">
        <v>185.4</v>
      </c>
      <c r="G28" s="165">
        <v>183.7</v>
      </c>
      <c r="H28" s="166">
        <v>175.7</v>
      </c>
      <c r="I28" s="167">
        <v>178.3</v>
      </c>
      <c r="J28" s="168">
        <v>172.8</v>
      </c>
      <c r="K28" s="169">
        <v>178.2</v>
      </c>
      <c r="L28" s="167">
        <v>181.7</v>
      </c>
      <c r="M28" s="165">
        <v>178.2</v>
      </c>
      <c r="N28" s="247"/>
      <c r="O28" s="248"/>
      <c r="Q28" s="116">
        <v>174</v>
      </c>
      <c r="R28" s="224">
        <v>3.8911</v>
      </c>
      <c r="T28" s="126">
        <f t="shared" si="0"/>
        <v>0.006819999999999915</v>
      </c>
      <c r="AB28" s="217">
        <v>38376</v>
      </c>
      <c r="AC28" s="218">
        <v>0.6737037037037038</v>
      </c>
      <c r="AD28" s="216">
        <v>179</v>
      </c>
      <c r="AE28" s="216">
        <v>3.857</v>
      </c>
      <c r="AG28" s="226">
        <f t="shared" si="1"/>
        <v>0</v>
      </c>
      <c r="AH28" s="221"/>
      <c r="AI28" s="220"/>
    </row>
    <row r="29" spans="1:35" ht="12.75">
      <c r="A29" s="213">
        <v>19</v>
      </c>
      <c r="B29" s="162">
        <v>176.2</v>
      </c>
      <c r="C29" s="163">
        <v>173.8</v>
      </c>
      <c r="D29" s="42">
        <v>177.2</v>
      </c>
      <c r="E29" s="164">
        <v>180</v>
      </c>
      <c r="F29" s="163">
        <v>178.8</v>
      </c>
      <c r="G29" s="165">
        <v>181.3</v>
      </c>
      <c r="H29" s="166">
        <v>175.7</v>
      </c>
      <c r="I29" s="167">
        <v>176.1</v>
      </c>
      <c r="J29" s="168">
        <v>176.2</v>
      </c>
      <c r="K29" s="169">
        <v>176.5</v>
      </c>
      <c r="L29" s="167">
        <v>177.5</v>
      </c>
      <c r="M29" s="165">
        <v>177.4</v>
      </c>
      <c r="N29" s="247"/>
      <c r="O29" s="248"/>
      <c r="Q29" s="116">
        <v>179</v>
      </c>
      <c r="R29" s="224">
        <v>3.857</v>
      </c>
      <c r="T29" s="126">
        <f t="shared" si="0"/>
        <v>0</v>
      </c>
      <c r="AB29" s="217">
        <v>38376</v>
      </c>
      <c r="AC29" s="218">
        <v>0.673761574074074</v>
      </c>
      <c r="AD29" s="216">
        <v>184</v>
      </c>
      <c r="AE29" s="216">
        <v>3.857</v>
      </c>
      <c r="AG29" s="226">
        <f t="shared" si="1"/>
        <v>0.025799999999979468</v>
      </c>
      <c r="AH29" s="221"/>
      <c r="AI29" s="220"/>
    </row>
    <row r="30" spans="1:35" ht="12.75">
      <c r="A30" s="213">
        <v>20</v>
      </c>
      <c r="B30" s="162">
        <v>182.8</v>
      </c>
      <c r="C30" s="163">
        <v>177.5</v>
      </c>
      <c r="D30" s="42">
        <v>179.4</v>
      </c>
      <c r="E30" s="164">
        <v>180.1</v>
      </c>
      <c r="F30" s="163">
        <v>179.2</v>
      </c>
      <c r="G30" s="165">
        <v>180.8</v>
      </c>
      <c r="H30" s="166">
        <v>174.5</v>
      </c>
      <c r="I30" s="167">
        <v>174.5</v>
      </c>
      <c r="J30" s="168">
        <v>178.3</v>
      </c>
      <c r="K30" s="169">
        <v>173.8</v>
      </c>
      <c r="L30" s="167">
        <v>181.4</v>
      </c>
      <c r="M30" s="165">
        <v>176.4</v>
      </c>
      <c r="N30" s="247"/>
      <c r="O30" s="248"/>
      <c r="Q30" s="116">
        <v>184</v>
      </c>
      <c r="R30" s="224">
        <v>3.857</v>
      </c>
      <c r="T30" s="126">
        <f t="shared" si="0"/>
        <v>0.0258</v>
      </c>
      <c r="AB30" s="217">
        <v>38376</v>
      </c>
      <c r="AC30" s="218">
        <v>0.6738194444444444</v>
      </c>
      <c r="AD30" s="216">
        <v>189</v>
      </c>
      <c r="AE30" s="216">
        <v>3.728</v>
      </c>
      <c r="AG30" s="226">
        <f t="shared" si="1"/>
        <v>0</v>
      </c>
      <c r="AH30" s="221"/>
      <c r="AI30" s="220"/>
    </row>
    <row r="31" spans="1:35" ht="12.75">
      <c r="A31" s="213">
        <v>21</v>
      </c>
      <c r="B31" s="162">
        <v>183.2</v>
      </c>
      <c r="C31" s="163">
        <v>175.9</v>
      </c>
      <c r="D31" s="42">
        <v>180.7</v>
      </c>
      <c r="E31" s="164">
        <v>182.3</v>
      </c>
      <c r="F31" s="163">
        <v>180.9</v>
      </c>
      <c r="G31" s="165">
        <v>183.5</v>
      </c>
      <c r="H31" s="166">
        <v>178.5</v>
      </c>
      <c r="I31" s="167">
        <v>177.2</v>
      </c>
      <c r="J31" s="168">
        <v>175.5</v>
      </c>
      <c r="K31" s="169">
        <v>173.1</v>
      </c>
      <c r="L31" s="167">
        <v>181.2</v>
      </c>
      <c r="M31" s="165">
        <v>178.8</v>
      </c>
      <c r="N31" s="247"/>
      <c r="O31" s="248"/>
      <c r="Q31" s="116">
        <v>189</v>
      </c>
      <c r="R31" s="224">
        <v>3.728</v>
      </c>
      <c r="T31" s="126">
        <f t="shared" si="0"/>
        <v>0</v>
      </c>
      <c r="AB31" s="217">
        <v>38376</v>
      </c>
      <c r="AC31" s="218">
        <v>0.6738773148148148</v>
      </c>
      <c r="AD31" s="216">
        <v>194</v>
      </c>
      <c r="AE31" s="216">
        <v>3.728</v>
      </c>
      <c r="AG31" s="226">
        <f t="shared" si="1"/>
        <v>0.021120000000023783</v>
      </c>
      <c r="AH31" s="221"/>
      <c r="AI31" s="220"/>
    </row>
    <row r="32" spans="1:35" ht="12.75">
      <c r="A32" s="213">
        <v>22</v>
      </c>
      <c r="B32" s="162">
        <v>184</v>
      </c>
      <c r="C32" s="163">
        <v>179.8</v>
      </c>
      <c r="D32" s="42">
        <v>180.5</v>
      </c>
      <c r="E32" s="164">
        <v>178.2</v>
      </c>
      <c r="F32" s="163">
        <v>182.3</v>
      </c>
      <c r="G32" s="165">
        <v>182.7</v>
      </c>
      <c r="H32" s="166">
        <v>176</v>
      </c>
      <c r="I32" s="167">
        <v>174.4</v>
      </c>
      <c r="J32" s="168">
        <v>174.1</v>
      </c>
      <c r="K32" s="169">
        <v>176.6</v>
      </c>
      <c r="L32" s="167">
        <v>178.4</v>
      </c>
      <c r="M32" s="165">
        <v>174.7</v>
      </c>
      <c r="N32" s="247"/>
      <c r="O32" s="248"/>
      <c r="Q32" s="116">
        <v>194</v>
      </c>
      <c r="R32" s="225">
        <v>3.728</v>
      </c>
      <c r="T32" s="126">
        <f t="shared" si="0"/>
        <v>0.021120000000000073</v>
      </c>
      <c r="AB32" s="217">
        <v>38376</v>
      </c>
      <c r="AC32" s="218">
        <v>0.6739351851851851</v>
      </c>
      <c r="AD32" s="216">
        <v>199</v>
      </c>
      <c r="AE32" s="216">
        <v>3.6224</v>
      </c>
      <c r="AG32" s="226">
        <f t="shared" si="1"/>
        <v>0</v>
      </c>
      <c r="AH32" s="221"/>
      <c r="AI32" s="220"/>
    </row>
    <row r="33" spans="1:35" ht="12.75">
      <c r="A33" s="213">
        <v>23</v>
      </c>
      <c r="B33" s="162">
        <v>177.1</v>
      </c>
      <c r="C33" s="163">
        <v>172.6</v>
      </c>
      <c r="D33" s="42">
        <v>179.1</v>
      </c>
      <c r="E33" s="164">
        <v>186.7</v>
      </c>
      <c r="F33" s="163">
        <v>178.9</v>
      </c>
      <c r="G33" s="165">
        <v>182.2</v>
      </c>
      <c r="H33" s="166">
        <v>179.2</v>
      </c>
      <c r="I33" s="167">
        <v>174.2</v>
      </c>
      <c r="J33" s="168">
        <v>176.6</v>
      </c>
      <c r="K33" s="169">
        <v>178.6</v>
      </c>
      <c r="L33" s="167">
        <v>183.4</v>
      </c>
      <c r="M33" s="165">
        <v>178.9</v>
      </c>
      <c r="N33" s="247"/>
      <c r="O33" s="248"/>
      <c r="Q33" s="116">
        <v>199</v>
      </c>
      <c r="R33" s="225">
        <v>3.6224</v>
      </c>
      <c r="T33" s="126">
        <f t="shared" si="0"/>
        <v>0</v>
      </c>
      <c r="AB33" s="217">
        <v>38376</v>
      </c>
      <c r="AC33" s="218">
        <v>0.6739930555555556</v>
      </c>
      <c r="AD33" s="216">
        <v>204</v>
      </c>
      <c r="AE33" s="216">
        <v>3.6224</v>
      </c>
      <c r="AG33" s="226">
        <f t="shared" si="1"/>
        <v>0.017219999999986222</v>
      </c>
      <c r="AH33" s="221"/>
      <c r="AI33" s="220"/>
    </row>
    <row r="34" spans="1:35" ht="12.75">
      <c r="A34" s="213">
        <v>24</v>
      </c>
      <c r="B34" s="162">
        <v>180.8</v>
      </c>
      <c r="C34" s="163">
        <v>175.9</v>
      </c>
      <c r="D34" s="42">
        <v>177.8</v>
      </c>
      <c r="E34" s="164">
        <v>182.9</v>
      </c>
      <c r="F34" s="163">
        <v>176.4</v>
      </c>
      <c r="G34" s="165">
        <v>183.1</v>
      </c>
      <c r="H34" s="166">
        <v>177.2</v>
      </c>
      <c r="I34" s="167">
        <v>179.6</v>
      </c>
      <c r="J34" s="168">
        <v>179.7</v>
      </c>
      <c r="K34" s="169">
        <v>177.2</v>
      </c>
      <c r="L34" s="167">
        <v>183.4</v>
      </c>
      <c r="M34" s="165">
        <v>181.2</v>
      </c>
      <c r="N34" s="247"/>
      <c r="O34" s="248"/>
      <c r="Q34" s="116">
        <v>204</v>
      </c>
      <c r="R34" s="225">
        <v>3.6224</v>
      </c>
      <c r="T34" s="126">
        <f t="shared" si="0"/>
        <v>0.017219999999999923</v>
      </c>
      <c r="AB34" s="217">
        <v>38376</v>
      </c>
      <c r="AC34" s="218">
        <v>0.674050925925926</v>
      </c>
      <c r="AD34" s="216">
        <v>209</v>
      </c>
      <c r="AE34" s="216">
        <v>3.5363</v>
      </c>
      <c r="AG34" s="226">
        <f t="shared" si="1"/>
        <v>0</v>
      </c>
      <c r="AH34" s="221"/>
      <c r="AI34" s="220"/>
    </row>
    <row r="35" spans="1:35" ht="12.75">
      <c r="A35" s="213">
        <v>25</v>
      </c>
      <c r="B35" s="162">
        <v>179.8</v>
      </c>
      <c r="C35" s="163">
        <v>179.2</v>
      </c>
      <c r="D35" s="42">
        <v>180.5</v>
      </c>
      <c r="E35" s="164">
        <v>178.3</v>
      </c>
      <c r="F35" s="163">
        <v>180.9</v>
      </c>
      <c r="G35" s="165">
        <v>183</v>
      </c>
      <c r="H35" s="166">
        <v>179.8</v>
      </c>
      <c r="I35" s="167">
        <v>178.2</v>
      </c>
      <c r="J35" s="168">
        <v>176.4</v>
      </c>
      <c r="K35" s="169">
        <v>175.9</v>
      </c>
      <c r="L35" s="167">
        <v>180.5</v>
      </c>
      <c r="M35" s="165">
        <v>178.2</v>
      </c>
      <c r="N35" s="247"/>
      <c r="O35" s="248"/>
      <c r="Q35" s="116">
        <v>209</v>
      </c>
      <c r="R35" s="225">
        <v>3.5363</v>
      </c>
      <c r="T35" s="126">
        <f t="shared" si="0"/>
        <v>0</v>
      </c>
      <c r="AB35" s="217">
        <v>38376</v>
      </c>
      <c r="AC35" s="218">
        <v>0.6741087962962963</v>
      </c>
      <c r="AD35" s="216">
        <v>214</v>
      </c>
      <c r="AE35" s="216">
        <v>3.5363</v>
      </c>
      <c r="AG35" s="226">
        <f t="shared" si="1"/>
        <v>0.018939999999984927</v>
      </c>
      <c r="AH35" s="221"/>
      <c r="AI35" s="220"/>
    </row>
    <row r="36" spans="1:35" ht="12.75">
      <c r="A36" s="213">
        <v>26</v>
      </c>
      <c r="B36" s="162">
        <v>178.3</v>
      </c>
      <c r="C36" s="163">
        <v>175.1</v>
      </c>
      <c r="D36" s="42">
        <v>179.4</v>
      </c>
      <c r="E36" s="164">
        <v>181.2</v>
      </c>
      <c r="F36" s="163">
        <v>176.6</v>
      </c>
      <c r="G36" s="165">
        <v>180.3</v>
      </c>
      <c r="H36" s="166">
        <v>176.8</v>
      </c>
      <c r="I36" s="167">
        <v>176.1</v>
      </c>
      <c r="J36" s="168">
        <v>178.4</v>
      </c>
      <c r="K36" s="169">
        <v>179.4</v>
      </c>
      <c r="L36" s="167">
        <v>177.9</v>
      </c>
      <c r="M36" s="165">
        <v>182.3</v>
      </c>
      <c r="N36" s="247"/>
      <c r="O36" s="248"/>
      <c r="Q36" s="116">
        <v>214</v>
      </c>
      <c r="R36" s="225">
        <v>3.5363</v>
      </c>
      <c r="T36" s="126">
        <f t="shared" si="0"/>
        <v>0.018940000000000002</v>
      </c>
      <c r="AB36" s="217">
        <v>38376</v>
      </c>
      <c r="AC36" s="218">
        <v>0.6741666666666667</v>
      </c>
      <c r="AD36" s="216">
        <v>219</v>
      </c>
      <c r="AE36" s="216">
        <v>3.4416</v>
      </c>
      <c r="AG36" s="226">
        <f t="shared" si="1"/>
        <v>0</v>
      </c>
      <c r="AH36" s="221"/>
      <c r="AI36" s="220"/>
    </row>
    <row r="37" spans="1:35" ht="12.75">
      <c r="A37" s="213">
        <v>27</v>
      </c>
      <c r="B37" s="162">
        <v>177.4</v>
      </c>
      <c r="C37" s="163">
        <v>176.8</v>
      </c>
      <c r="D37" s="42">
        <v>179.3</v>
      </c>
      <c r="E37" s="164">
        <v>181.9</v>
      </c>
      <c r="F37" s="163">
        <v>180.4</v>
      </c>
      <c r="G37" s="165">
        <v>183</v>
      </c>
      <c r="H37" s="166">
        <v>174.2</v>
      </c>
      <c r="I37" s="167">
        <v>179.7</v>
      </c>
      <c r="J37" s="168">
        <v>179.2</v>
      </c>
      <c r="K37" s="169">
        <v>176.5</v>
      </c>
      <c r="L37" s="167">
        <v>183.6</v>
      </c>
      <c r="M37" s="165">
        <v>177.3</v>
      </c>
      <c r="N37" s="247"/>
      <c r="O37" s="248"/>
      <c r="Q37" s="116">
        <v>219</v>
      </c>
      <c r="R37" s="225">
        <v>3.4416</v>
      </c>
      <c r="T37" s="126">
        <f t="shared" si="0"/>
        <v>0</v>
      </c>
      <c r="AB37" s="217">
        <v>38376</v>
      </c>
      <c r="AC37" s="218">
        <v>0.6742245370370371</v>
      </c>
      <c r="AD37" s="216">
        <v>224</v>
      </c>
      <c r="AE37" s="216">
        <v>3.4416</v>
      </c>
      <c r="AG37" s="226">
        <f t="shared" si="1"/>
        <v>0.025440000000077408</v>
      </c>
      <c r="AH37" s="221"/>
      <c r="AI37" s="220"/>
    </row>
    <row r="38" spans="1:35" ht="12.75">
      <c r="A38" s="213">
        <v>28</v>
      </c>
      <c r="B38" s="162">
        <v>181.7</v>
      </c>
      <c r="C38" s="163">
        <v>178.7</v>
      </c>
      <c r="D38" s="42">
        <v>178</v>
      </c>
      <c r="E38" s="164">
        <v>179.3</v>
      </c>
      <c r="F38" s="163">
        <v>178.9</v>
      </c>
      <c r="G38" s="165">
        <v>183</v>
      </c>
      <c r="H38" s="166">
        <v>176.2</v>
      </c>
      <c r="I38" s="167">
        <v>174.5</v>
      </c>
      <c r="J38" s="168">
        <v>179.8</v>
      </c>
      <c r="K38" s="169">
        <v>177.6</v>
      </c>
      <c r="L38" s="167">
        <v>181.3</v>
      </c>
      <c r="M38" s="165">
        <v>179</v>
      </c>
      <c r="N38" s="247"/>
      <c r="O38" s="248"/>
      <c r="Q38" s="116">
        <v>224</v>
      </c>
      <c r="R38" s="225">
        <v>3.4416</v>
      </c>
      <c r="T38" s="126">
        <f t="shared" si="0"/>
        <v>0.02544000000000004</v>
      </c>
      <c r="AB38" s="217">
        <v>38376</v>
      </c>
      <c r="AC38" s="218">
        <v>0.6742824074074073</v>
      </c>
      <c r="AD38" s="216">
        <v>229</v>
      </c>
      <c r="AE38" s="216">
        <v>3.3144</v>
      </c>
      <c r="AG38" s="226">
        <f t="shared" si="1"/>
        <v>0</v>
      </c>
      <c r="AH38" s="221"/>
      <c r="AI38" s="220"/>
    </row>
    <row r="39" spans="1:35" ht="12.75">
      <c r="A39" s="213">
        <v>29</v>
      </c>
      <c r="B39" s="162">
        <v>180.4</v>
      </c>
      <c r="C39" s="163">
        <v>180.5</v>
      </c>
      <c r="D39" s="42">
        <v>184</v>
      </c>
      <c r="E39" s="164">
        <v>182.3</v>
      </c>
      <c r="F39" s="163">
        <v>178.8</v>
      </c>
      <c r="G39" s="165">
        <v>183.1</v>
      </c>
      <c r="H39" s="166">
        <v>178.2</v>
      </c>
      <c r="I39" s="167">
        <v>176.9</v>
      </c>
      <c r="J39" s="168">
        <v>178.7</v>
      </c>
      <c r="K39" s="169">
        <v>178</v>
      </c>
      <c r="L39" s="167">
        <v>178.7</v>
      </c>
      <c r="M39" s="165">
        <v>180.9</v>
      </c>
      <c r="N39" s="247"/>
      <c r="O39" s="248"/>
      <c r="Q39" s="116">
        <v>229</v>
      </c>
      <c r="R39" s="225">
        <v>3.3144</v>
      </c>
      <c r="T39" s="126">
        <f t="shared" si="0"/>
        <v>0</v>
      </c>
      <c r="AB39" s="217">
        <v>38376</v>
      </c>
      <c r="AC39" s="218">
        <v>0.6743402777777777</v>
      </c>
      <c r="AD39" s="216">
        <v>234</v>
      </c>
      <c r="AE39" s="216">
        <v>3.3144</v>
      </c>
      <c r="AG39" s="226">
        <f t="shared" si="1"/>
        <v>0.014559999999988409</v>
      </c>
      <c r="AH39" s="221"/>
      <c r="AI39" s="220"/>
    </row>
    <row r="40" spans="1:35" ht="12.75">
      <c r="A40" s="213">
        <v>30</v>
      </c>
      <c r="B40" s="162">
        <v>182</v>
      </c>
      <c r="C40" s="163">
        <v>181.6</v>
      </c>
      <c r="D40" s="42">
        <v>175.2</v>
      </c>
      <c r="E40" s="164">
        <v>178.1</v>
      </c>
      <c r="F40" s="163">
        <v>179.8</v>
      </c>
      <c r="G40" s="165">
        <v>185.4</v>
      </c>
      <c r="H40" s="166">
        <v>178</v>
      </c>
      <c r="I40" s="167">
        <v>175.5</v>
      </c>
      <c r="J40" s="168">
        <v>176.4</v>
      </c>
      <c r="K40" s="169">
        <v>176.7</v>
      </c>
      <c r="L40" s="167">
        <v>180</v>
      </c>
      <c r="M40" s="165">
        <v>176.6</v>
      </c>
      <c r="N40" s="247"/>
      <c r="O40" s="248"/>
      <c r="Q40" s="116">
        <v>234</v>
      </c>
      <c r="R40" s="225">
        <v>3.3144</v>
      </c>
      <c r="T40" s="126">
        <f t="shared" si="0"/>
        <v>0.014559999999999995</v>
      </c>
      <c r="AB40" s="217">
        <v>38376</v>
      </c>
      <c r="AC40" s="218">
        <v>0.6743981481481481</v>
      </c>
      <c r="AD40" s="216">
        <v>239</v>
      </c>
      <c r="AE40" s="216">
        <v>3.2416</v>
      </c>
      <c r="AG40" s="226">
        <f t="shared" si="1"/>
        <v>0</v>
      </c>
      <c r="AH40" s="221"/>
      <c r="AI40" s="220"/>
    </row>
    <row r="41" spans="1:35" ht="12.75">
      <c r="A41" s="213">
        <v>31</v>
      </c>
      <c r="B41" s="162">
        <v>176.9</v>
      </c>
      <c r="C41" s="163">
        <v>174.5</v>
      </c>
      <c r="D41" s="42">
        <v>180.6</v>
      </c>
      <c r="E41" s="164">
        <v>180.9</v>
      </c>
      <c r="F41" s="163">
        <v>179.2</v>
      </c>
      <c r="G41" s="165">
        <v>183</v>
      </c>
      <c r="H41" s="166">
        <v>181.7</v>
      </c>
      <c r="I41" s="167">
        <v>172.7</v>
      </c>
      <c r="J41" s="168">
        <v>173.8</v>
      </c>
      <c r="K41" s="169">
        <v>179.1</v>
      </c>
      <c r="L41" s="167">
        <v>180</v>
      </c>
      <c r="M41" s="165">
        <v>179.2</v>
      </c>
      <c r="N41" s="247"/>
      <c r="O41" s="248"/>
      <c r="Q41" s="116">
        <v>239</v>
      </c>
      <c r="R41" s="225">
        <v>3.2416</v>
      </c>
      <c r="T41" s="126">
        <f t="shared" si="0"/>
        <v>0</v>
      </c>
      <c r="AB41" s="217">
        <v>38376</v>
      </c>
      <c r="AC41" s="218">
        <v>0.6744560185185186</v>
      </c>
      <c r="AD41" s="216">
        <v>244</v>
      </c>
      <c r="AE41" s="216">
        <v>3.2416</v>
      </c>
      <c r="AG41" s="226">
        <f t="shared" si="1"/>
        <v>0.016880000000018956</v>
      </c>
      <c r="AH41" s="221"/>
      <c r="AI41" s="220"/>
    </row>
    <row r="42" spans="1:35" ht="12.75">
      <c r="A42" s="213">
        <v>32</v>
      </c>
      <c r="B42" s="162">
        <v>185.5</v>
      </c>
      <c r="C42" s="163">
        <v>180</v>
      </c>
      <c r="D42" s="42">
        <v>180.3</v>
      </c>
      <c r="E42" s="164">
        <v>182.2</v>
      </c>
      <c r="F42" s="163">
        <v>184.8</v>
      </c>
      <c r="G42" s="165">
        <v>182.6</v>
      </c>
      <c r="H42" s="166">
        <v>179</v>
      </c>
      <c r="I42" s="167">
        <v>174.9</v>
      </c>
      <c r="J42" s="168">
        <v>180.5</v>
      </c>
      <c r="K42" s="169">
        <v>180.4</v>
      </c>
      <c r="L42" s="167">
        <v>180.7</v>
      </c>
      <c r="M42" s="165">
        <v>180.4</v>
      </c>
      <c r="N42" s="247"/>
      <c r="O42" s="248"/>
      <c r="Q42" s="116">
        <v>244</v>
      </c>
      <c r="R42" s="225">
        <v>3.2416</v>
      </c>
      <c r="T42" s="126">
        <f t="shared" si="0"/>
        <v>0.016880000000000006</v>
      </c>
      <c r="AB42" s="217">
        <v>38376</v>
      </c>
      <c r="AC42" s="218">
        <v>0.6745138888888889</v>
      </c>
      <c r="AD42" s="216">
        <v>249</v>
      </c>
      <c r="AE42" s="216">
        <v>3.1572</v>
      </c>
      <c r="AG42" s="226">
        <f t="shared" si="1"/>
        <v>0.011539999999990834</v>
      </c>
      <c r="AH42" s="221"/>
      <c r="AI42" s="220"/>
    </row>
    <row r="43" spans="1:35" ht="12.75">
      <c r="A43" s="213">
        <v>33</v>
      </c>
      <c r="B43" s="162">
        <v>179.8</v>
      </c>
      <c r="C43" s="163">
        <v>182.1</v>
      </c>
      <c r="D43" s="42">
        <v>180.7</v>
      </c>
      <c r="E43" s="164">
        <v>180.9</v>
      </c>
      <c r="F43" s="163">
        <v>181.5</v>
      </c>
      <c r="G43" s="165">
        <v>187.1</v>
      </c>
      <c r="H43" s="166">
        <v>181.5</v>
      </c>
      <c r="I43" s="167">
        <v>179.1</v>
      </c>
      <c r="J43" s="168">
        <v>178.7</v>
      </c>
      <c r="K43" s="169">
        <v>179.6</v>
      </c>
      <c r="L43" s="167">
        <v>179.8</v>
      </c>
      <c r="M43" s="165">
        <v>180.8</v>
      </c>
      <c r="N43" s="247"/>
      <c r="O43" s="248"/>
      <c r="Q43" s="116">
        <v>249</v>
      </c>
      <c r="R43" s="225">
        <v>3.1572</v>
      </c>
      <c r="T43" s="126">
        <f t="shared" si="0"/>
        <v>0.011540000000000017</v>
      </c>
      <c r="AB43" s="217">
        <v>38376</v>
      </c>
      <c r="AC43" s="218">
        <v>0.6745717592592593</v>
      </c>
      <c r="AD43" s="216">
        <v>254</v>
      </c>
      <c r="AE43" s="216">
        <v>3.0995</v>
      </c>
      <c r="AG43" s="226">
        <f t="shared" si="1"/>
        <v>0</v>
      </c>
      <c r="AH43" s="221"/>
      <c r="AI43" s="220"/>
    </row>
    <row r="44" spans="1:35" ht="12.75">
      <c r="A44" s="213">
        <v>34</v>
      </c>
      <c r="B44" s="162">
        <v>179.3</v>
      </c>
      <c r="C44" s="170">
        <v>179.5</v>
      </c>
      <c r="D44" s="70">
        <v>180.9</v>
      </c>
      <c r="E44" s="171">
        <v>188.1</v>
      </c>
      <c r="F44" s="170">
        <v>182.2</v>
      </c>
      <c r="G44" s="172">
        <v>182.9</v>
      </c>
      <c r="H44" s="166">
        <v>180.8</v>
      </c>
      <c r="I44" s="167">
        <v>178.9</v>
      </c>
      <c r="J44" s="168">
        <v>175.8</v>
      </c>
      <c r="K44" s="169">
        <v>179.8</v>
      </c>
      <c r="L44" s="167">
        <v>178.3</v>
      </c>
      <c r="M44" s="165">
        <v>180.7</v>
      </c>
      <c r="N44" s="247"/>
      <c r="O44" s="248"/>
      <c r="Q44" s="116">
        <v>254</v>
      </c>
      <c r="R44" s="225">
        <v>3.0995</v>
      </c>
      <c r="T44" s="126">
        <f t="shared" si="0"/>
        <v>0</v>
      </c>
      <c r="AB44" s="217">
        <v>38376</v>
      </c>
      <c r="AC44" s="218">
        <v>0.6746296296296297</v>
      </c>
      <c r="AD44" s="216">
        <v>259</v>
      </c>
      <c r="AE44" s="216">
        <v>3.0995</v>
      </c>
      <c r="AG44" s="226">
        <f t="shared" si="1"/>
        <v>0.018280000000020464</v>
      </c>
      <c r="AH44" s="221"/>
      <c r="AI44" s="220"/>
    </row>
    <row r="45" spans="1:35" ht="12.75">
      <c r="A45" s="213">
        <v>35</v>
      </c>
      <c r="B45" s="162">
        <v>182.3</v>
      </c>
      <c r="C45" s="163">
        <v>181.9</v>
      </c>
      <c r="D45" s="42">
        <v>183.7</v>
      </c>
      <c r="E45" s="164">
        <v>182.2</v>
      </c>
      <c r="F45" s="163">
        <v>182.6</v>
      </c>
      <c r="G45" s="165">
        <v>182.4</v>
      </c>
      <c r="H45" s="166">
        <v>177.6</v>
      </c>
      <c r="I45" s="167">
        <v>178.1</v>
      </c>
      <c r="J45" s="168">
        <v>175.1</v>
      </c>
      <c r="K45" s="169">
        <v>177.2</v>
      </c>
      <c r="L45" s="167">
        <v>180.7</v>
      </c>
      <c r="M45" s="165">
        <v>179.5</v>
      </c>
      <c r="N45" s="247"/>
      <c r="O45" s="248"/>
      <c r="Q45" s="116">
        <v>259</v>
      </c>
      <c r="R45" s="225">
        <v>3.0995</v>
      </c>
      <c r="T45" s="126">
        <f t="shared" si="0"/>
        <v>0.018279999999999942</v>
      </c>
      <c r="AB45" s="217">
        <v>38376</v>
      </c>
      <c r="AC45" s="218">
        <v>0.6746875</v>
      </c>
      <c r="AD45" s="216">
        <v>264</v>
      </c>
      <c r="AE45" s="216">
        <v>3.0081</v>
      </c>
      <c r="AG45" s="226">
        <f t="shared" si="1"/>
        <v>0</v>
      </c>
      <c r="AH45" s="221"/>
      <c r="AI45" s="220"/>
    </row>
    <row r="46" spans="1:35" ht="12.75">
      <c r="A46" s="213">
        <v>36</v>
      </c>
      <c r="B46" s="162">
        <v>186.3</v>
      </c>
      <c r="C46" s="163">
        <v>187</v>
      </c>
      <c r="D46" s="42">
        <v>181.8</v>
      </c>
      <c r="E46" s="164">
        <v>186</v>
      </c>
      <c r="F46" s="163">
        <v>193</v>
      </c>
      <c r="G46" s="165">
        <v>198.2</v>
      </c>
      <c r="H46" s="166">
        <v>181.7</v>
      </c>
      <c r="I46" s="167">
        <v>181</v>
      </c>
      <c r="J46" s="168">
        <v>183.1</v>
      </c>
      <c r="K46" s="169">
        <v>179.9</v>
      </c>
      <c r="L46" s="167">
        <v>188.1</v>
      </c>
      <c r="M46" s="165">
        <v>183.8</v>
      </c>
      <c r="N46" s="247"/>
      <c r="O46" s="248"/>
      <c r="Q46" s="131">
        <v>264</v>
      </c>
      <c r="R46" s="225">
        <v>3.0081</v>
      </c>
      <c r="T46" s="126">
        <f t="shared" si="0"/>
        <v>0</v>
      </c>
      <c r="AB46" s="217">
        <v>38376</v>
      </c>
      <c r="AC46" s="218">
        <v>0.6747453703703704</v>
      </c>
      <c r="AD46" s="216">
        <v>269</v>
      </c>
      <c r="AE46" s="216">
        <v>3.0081</v>
      </c>
      <c r="AG46" s="226">
        <f t="shared" si="1"/>
        <v>0.016179999999987163</v>
      </c>
      <c r="AH46" s="221"/>
      <c r="AI46" s="220"/>
    </row>
    <row r="47" spans="1:35" ht="12.75">
      <c r="A47" s="213">
        <v>37</v>
      </c>
      <c r="B47" s="162">
        <v>181.5</v>
      </c>
      <c r="C47" s="163">
        <v>183.1</v>
      </c>
      <c r="D47" s="42">
        <v>184.5</v>
      </c>
      <c r="E47" s="164">
        <v>181.6</v>
      </c>
      <c r="F47" s="163">
        <v>180.3</v>
      </c>
      <c r="G47" s="165">
        <v>179.3</v>
      </c>
      <c r="H47" s="166">
        <v>179.2</v>
      </c>
      <c r="I47" s="167">
        <v>179.5</v>
      </c>
      <c r="J47" s="168">
        <v>178.7</v>
      </c>
      <c r="K47" s="169">
        <v>181.3</v>
      </c>
      <c r="L47" s="167">
        <v>181.9</v>
      </c>
      <c r="M47" s="165">
        <v>182.7</v>
      </c>
      <c r="N47" s="247"/>
      <c r="O47" s="248"/>
      <c r="Q47" s="116">
        <v>269</v>
      </c>
      <c r="R47" s="225">
        <v>3.0081</v>
      </c>
      <c r="T47" s="126">
        <f t="shared" si="0"/>
        <v>0.016180000000000038</v>
      </c>
      <c r="AB47" s="217">
        <v>38376</v>
      </c>
      <c r="AC47" s="218">
        <v>0.6748032407407408</v>
      </c>
      <c r="AD47" s="216">
        <v>274</v>
      </c>
      <c r="AE47" s="216">
        <v>2.9272</v>
      </c>
      <c r="AG47" s="226">
        <f t="shared" si="1"/>
        <v>0</v>
      </c>
      <c r="AH47" s="221"/>
      <c r="AI47" s="220"/>
    </row>
    <row r="48" spans="1:35" ht="12.75">
      <c r="A48" s="213">
        <v>38</v>
      </c>
      <c r="B48" s="162">
        <v>183.4</v>
      </c>
      <c r="C48" s="163">
        <v>180.6</v>
      </c>
      <c r="D48" s="42">
        <v>180.6</v>
      </c>
      <c r="E48" s="164">
        <v>181.1</v>
      </c>
      <c r="F48" s="163">
        <v>184.1</v>
      </c>
      <c r="G48" s="165">
        <v>184.1</v>
      </c>
      <c r="H48" s="166">
        <v>180.8</v>
      </c>
      <c r="I48" s="167">
        <v>175.2</v>
      </c>
      <c r="J48" s="168">
        <v>177.3</v>
      </c>
      <c r="K48" s="169">
        <v>180.8</v>
      </c>
      <c r="L48" s="167">
        <v>178</v>
      </c>
      <c r="M48" s="165">
        <v>176.8</v>
      </c>
      <c r="N48" s="247"/>
      <c r="O48" s="248"/>
      <c r="Q48" s="116">
        <v>274</v>
      </c>
      <c r="R48" s="225">
        <v>2.9272</v>
      </c>
      <c r="T48" s="126">
        <f t="shared" si="0"/>
        <v>0</v>
      </c>
      <c r="AB48" s="217">
        <v>38376</v>
      </c>
      <c r="AC48" s="218">
        <v>0.674861111111111</v>
      </c>
      <c r="AD48" s="216">
        <v>279</v>
      </c>
      <c r="AE48" s="216">
        <v>2.9272</v>
      </c>
      <c r="AG48" s="226">
        <f t="shared" si="1"/>
        <v>0.013379999999989343</v>
      </c>
      <c r="AH48" s="221"/>
      <c r="AI48" s="220"/>
    </row>
    <row r="49" spans="1:35" ht="12.75">
      <c r="A49" s="213">
        <v>39</v>
      </c>
      <c r="B49" s="162">
        <v>186.5</v>
      </c>
      <c r="C49" s="163">
        <v>182.4</v>
      </c>
      <c r="D49" s="42">
        <v>178.8</v>
      </c>
      <c r="E49" s="164">
        <v>183.4</v>
      </c>
      <c r="F49" s="163">
        <v>176.1</v>
      </c>
      <c r="G49" s="165">
        <v>183.8</v>
      </c>
      <c r="H49" s="166">
        <v>180.3</v>
      </c>
      <c r="I49" s="167">
        <v>177.8</v>
      </c>
      <c r="J49" s="168">
        <v>176</v>
      </c>
      <c r="K49" s="169">
        <v>179.5</v>
      </c>
      <c r="L49" s="167">
        <v>181.2</v>
      </c>
      <c r="M49" s="165">
        <v>176.9</v>
      </c>
      <c r="N49" s="247"/>
      <c r="O49" s="248"/>
      <c r="Q49" s="116">
        <v>279</v>
      </c>
      <c r="R49" s="225">
        <v>2.9272</v>
      </c>
      <c r="T49" s="126">
        <f t="shared" si="0"/>
        <v>0.013379999999999993</v>
      </c>
      <c r="AB49" s="217">
        <v>38376</v>
      </c>
      <c r="AC49" s="218">
        <v>0.6749189814814814</v>
      </c>
      <c r="AD49" s="216">
        <v>284</v>
      </c>
      <c r="AE49" s="216">
        <v>2.8603</v>
      </c>
      <c r="AG49" s="226">
        <f t="shared" si="1"/>
        <v>0</v>
      </c>
      <c r="AH49" s="221"/>
      <c r="AI49" s="220"/>
    </row>
    <row r="50" spans="1:35" ht="12.75">
      <c r="A50" s="213">
        <v>40</v>
      </c>
      <c r="B50" s="162">
        <v>188.9</v>
      </c>
      <c r="C50" s="163">
        <v>178.8</v>
      </c>
      <c r="D50" s="42">
        <v>177</v>
      </c>
      <c r="E50" s="164">
        <v>183.8</v>
      </c>
      <c r="F50" s="163">
        <v>182.7</v>
      </c>
      <c r="G50" s="165">
        <v>182.7</v>
      </c>
      <c r="H50" s="166">
        <v>180.2</v>
      </c>
      <c r="I50" s="167">
        <v>177.7</v>
      </c>
      <c r="J50" s="168">
        <v>173.9</v>
      </c>
      <c r="K50" s="169">
        <v>178.2</v>
      </c>
      <c r="L50" s="167">
        <v>181.3</v>
      </c>
      <c r="M50" s="165">
        <v>178.1</v>
      </c>
      <c r="N50" s="247"/>
      <c r="O50" s="248"/>
      <c r="Q50" s="116">
        <v>284</v>
      </c>
      <c r="R50" s="225">
        <v>2.8603</v>
      </c>
      <c r="T50" s="126">
        <f t="shared" si="0"/>
        <v>0</v>
      </c>
      <c r="AB50" s="217">
        <v>38376</v>
      </c>
      <c r="AC50" s="218">
        <v>0.6749768518518519</v>
      </c>
      <c r="AD50" s="216">
        <v>289</v>
      </c>
      <c r="AE50" s="216">
        <v>2.8603</v>
      </c>
      <c r="AG50" s="226">
        <f t="shared" si="1"/>
        <v>0.012340000000013871</v>
      </c>
      <c r="AH50" s="221"/>
      <c r="AI50" s="220"/>
    </row>
    <row r="51" spans="1:35" ht="12.75">
      <c r="A51" s="213">
        <v>41</v>
      </c>
      <c r="B51" s="162">
        <v>181.8</v>
      </c>
      <c r="C51" s="163">
        <v>180.4</v>
      </c>
      <c r="D51" s="42">
        <v>186.5</v>
      </c>
      <c r="E51" s="164">
        <v>181.3</v>
      </c>
      <c r="F51" s="163">
        <v>182</v>
      </c>
      <c r="G51" s="165">
        <v>183</v>
      </c>
      <c r="H51" s="166">
        <v>179.3</v>
      </c>
      <c r="I51" s="167">
        <v>172.9</v>
      </c>
      <c r="J51" s="168">
        <v>174.5</v>
      </c>
      <c r="K51" s="169">
        <v>176.4</v>
      </c>
      <c r="L51" s="167">
        <v>182.4</v>
      </c>
      <c r="M51" s="165">
        <v>179.5</v>
      </c>
      <c r="N51" s="247"/>
      <c r="O51" s="248"/>
      <c r="Q51" s="116">
        <v>289</v>
      </c>
      <c r="R51" s="225">
        <v>2.8603</v>
      </c>
      <c r="T51" s="126">
        <f t="shared" si="0"/>
        <v>0.012340000000000018</v>
      </c>
      <c r="AB51" s="217">
        <v>38376</v>
      </c>
      <c r="AC51" s="218">
        <v>0.6750347222222222</v>
      </c>
      <c r="AD51" s="216">
        <v>294</v>
      </c>
      <c r="AE51" s="216">
        <v>2.7986</v>
      </c>
      <c r="AG51" s="226">
        <f t="shared" si="1"/>
        <v>0</v>
      </c>
      <c r="AH51" s="221"/>
      <c r="AI51" s="220"/>
    </row>
    <row r="52" spans="1:35" ht="12.75">
      <c r="A52" s="213">
        <v>42</v>
      </c>
      <c r="B52" s="162">
        <v>187.1</v>
      </c>
      <c r="C52" s="163">
        <v>181.3</v>
      </c>
      <c r="D52" s="42">
        <v>184.2</v>
      </c>
      <c r="E52" s="164">
        <v>183.4</v>
      </c>
      <c r="F52" s="163">
        <v>181.2</v>
      </c>
      <c r="G52" s="165">
        <v>182.2</v>
      </c>
      <c r="H52" s="166">
        <v>180.3</v>
      </c>
      <c r="I52" s="167">
        <v>181.1</v>
      </c>
      <c r="J52" s="168">
        <v>181.4</v>
      </c>
      <c r="K52" s="169">
        <v>177.4</v>
      </c>
      <c r="L52" s="167">
        <v>184</v>
      </c>
      <c r="M52" s="165">
        <v>177.4</v>
      </c>
      <c r="N52" s="247"/>
      <c r="O52" s="248"/>
      <c r="Q52" s="116">
        <v>294</v>
      </c>
      <c r="R52" s="225">
        <v>2.7986</v>
      </c>
      <c r="T52" s="126">
        <f t="shared" si="0"/>
        <v>0</v>
      </c>
      <c r="AB52" s="217">
        <v>38376</v>
      </c>
      <c r="AC52" s="218">
        <v>0.6750925925925926</v>
      </c>
      <c r="AD52" s="216">
        <v>299</v>
      </c>
      <c r="AE52" s="216">
        <v>2.7986</v>
      </c>
      <c r="AG52" s="226">
        <f t="shared" si="1"/>
        <v>0.02355999999998123</v>
      </c>
      <c r="AH52" s="221"/>
      <c r="AI52" s="220"/>
    </row>
    <row r="53" spans="1:35" ht="12.75">
      <c r="A53" s="213">
        <v>43</v>
      </c>
      <c r="B53" s="162">
        <v>182.5</v>
      </c>
      <c r="C53" s="163">
        <v>177.7</v>
      </c>
      <c r="D53" s="42">
        <v>180.5</v>
      </c>
      <c r="E53" s="164">
        <v>182.8</v>
      </c>
      <c r="F53" s="163">
        <v>184.5</v>
      </c>
      <c r="G53" s="165">
        <v>183.5</v>
      </c>
      <c r="H53" s="166">
        <v>179</v>
      </c>
      <c r="I53" s="167">
        <v>180.2</v>
      </c>
      <c r="J53" s="168">
        <v>182.6</v>
      </c>
      <c r="K53" s="169">
        <v>178.5</v>
      </c>
      <c r="L53" s="167">
        <v>181.1</v>
      </c>
      <c r="M53" s="165">
        <v>176.3</v>
      </c>
      <c r="N53" s="247"/>
      <c r="O53" s="248"/>
      <c r="Q53" s="116">
        <v>299</v>
      </c>
      <c r="R53" s="225">
        <v>2.7986</v>
      </c>
      <c r="T53" s="126">
        <f t="shared" si="0"/>
        <v>0.02355999999999998</v>
      </c>
      <c r="AB53" s="217">
        <v>38376</v>
      </c>
      <c r="AC53" s="218">
        <v>0.675150462962963</v>
      </c>
      <c r="AD53" s="216">
        <v>304</v>
      </c>
      <c r="AE53" s="216">
        <v>2.6808</v>
      </c>
      <c r="AG53" s="226">
        <f t="shared" si="1"/>
        <v>0</v>
      </c>
      <c r="AH53" s="221"/>
      <c r="AI53" s="220"/>
    </row>
    <row r="54" spans="1:35" ht="12.75">
      <c r="A54" s="213">
        <v>44</v>
      </c>
      <c r="B54" s="162">
        <v>181.5</v>
      </c>
      <c r="C54" s="163">
        <v>179.8</v>
      </c>
      <c r="D54" s="42">
        <v>181.7</v>
      </c>
      <c r="E54" s="164">
        <v>181.2</v>
      </c>
      <c r="F54" s="163">
        <v>177.9</v>
      </c>
      <c r="G54" s="165">
        <v>182.4</v>
      </c>
      <c r="H54" s="166">
        <v>177.8</v>
      </c>
      <c r="I54" s="167">
        <v>180.3</v>
      </c>
      <c r="J54" s="168">
        <v>177.5</v>
      </c>
      <c r="K54" s="169">
        <v>175.3</v>
      </c>
      <c r="L54" s="167">
        <v>180.6</v>
      </c>
      <c r="M54" s="165">
        <v>176.2</v>
      </c>
      <c r="N54" s="247"/>
      <c r="O54" s="248"/>
      <c r="Q54" s="116">
        <v>304</v>
      </c>
      <c r="R54" s="225">
        <v>2.6808</v>
      </c>
      <c r="T54" s="126">
        <f t="shared" si="0"/>
        <v>0</v>
      </c>
      <c r="AB54" s="217">
        <v>38376</v>
      </c>
      <c r="AC54" s="218">
        <v>0.6752083333333333</v>
      </c>
      <c r="AD54" s="216">
        <v>309</v>
      </c>
      <c r="AE54" s="216">
        <v>2.6808</v>
      </c>
      <c r="AG54" s="226">
        <f t="shared" si="1"/>
        <v>0.013519999999989261</v>
      </c>
      <c r="AH54" s="221"/>
      <c r="AI54" s="220"/>
    </row>
    <row r="55" spans="1:35" ht="12.75">
      <c r="A55" s="213">
        <v>45</v>
      </c>
      <c r="B55" s="162">
        <v>187.8</v>
      </c>
      <c r="C55" s="163">
        <v>183</v>
      </c>
      <c r="D55" s="42">
        <v>182.6</v>
      </c>
      <c r="E55" s="164">
        <v>187</v>
      </c>
      <c r="F55" s="163">
        <v>178.3</v>
      </c>
      <c r="G55" s="165">
        <v>184.9</v>
      </c>
      <c r="H55" s="166">
        <v>179.8</v>
      </c>
      <c r="I55" s="173">
        <v>180.7</v>
      </c>
      <c r="J55" s="174">
        <v>179.1</v>
      </c>
      <c r="K55" s="175">
        <v>175.4</v>
      </c>
      <c r="L55" s="173">
        <v>178.2</v>
      </c>
      <c r="M55" s="165">
        <v>175.8</v>
      </c>
      <c r="N55" s="247"/>
      <c r="O55" s="248"/>
      <c r="Q55" s="116">
        <v>309</v>
      </c>
      <c r="R55" s="225">
        <v>2.6808</v>
      </c>
      <c r="T55" s="126">
        <f t="shared" si="0"/>
        <v>0.013520000000000022</v>
      </c>
      <c r="AB55" s="217">
        <v>38376</v>
      </c>
      <c r="AC55" s="218">
        <v>0.6752662037037037</v>
      </c>
      <c r="AD55" s="216">
        <v>314</v>
      </c>
      <c r="AE55" s="216">
        <v>2.6132</v>
      </c>
      <c r="AG55" s="226">
        <f t="shared" si="1"/>
        <v>0</v>
      </c>
      <c r="AH55" s="221"/>
      <c r="AI55" s="220"/>
    </row>
    <row r="56" spans="1:35" ht="12.75">
      <c r="A56" s="213">
        <v>46</v>
      </c>
      <c r="B56" s="162">
        <v>180.5</v>
      </c>
      <c r="C56" s="163">
        <v>180.9</v>
      </c>
      <c r="D56" s="42">
        <v>184.2</v>
      </c>
      <c r="E56" s="164">
        <v>182.8</v>
      </c>
      <c r="F56" s="163">
        <v>179.6</v>
      </c>
      <c r="G56" s="165">
        <v>183.6</v>
      </c>
      <c r="H56" s="166">
        <v>178.2</v>
      </c>
      <c r="I56" s="167">
        <v>178.1</v>
      </c>
      <c r="J56" s="168">
        <v>176.1</v>
      </c>
      <c r="K56" s="169">
        <v>179.4</v>
      </c>
      <c r="L56" s="167">
        <v>182.1</v>
      </c>
      <c r="M56" s="165">
        <v>176.7</v>
      </c>
      <c r="N56" s="247"/>
      <c r="O56" s="248"/>
      <c r="Q56" s="116">
        <v>314</v>
      </c>
      <c r="R56" s="225">
        <v>2.6132</v>
      </c>
      <c r="T56" s="126">
        <f t="shared" si="0"/>
        <v>0</v>
      </c>
      <c r="AB56" s="217">
        <v>38376</v>
      </c>
      <c r="AC56" s="218">
        <v>0.6753240740740741</v>
      </c>
      <c r="AD56" s="216">
        <v>319</v>
      </c>
      <c r="AE56" s="216">
        <v>2.6132</v>
      </c>
      <c r="AG56" s="226">
        <f t="shared" si="1"/>
        <v>0.019099999999984785</v>
      </c>
      <c r="AH56" s="221"/>
      <c r="AI56" s="220"/>
    </row>
    <row r="57" spans="1:35" ht="12.75">
      <c r="A57" s="213">
        <v>47</v>
      </c>
      <c r="B57" s="162">
        <v>188.4</v>
      </c>
      <c r="C57" s="163">
        <v>181.6</v>
      </c>
      <c r="D57" s="42">
        <v>179.6</v>
      </c>
      <c r="E57" s="164">
        <v>182.6</v>
      </c>
      <c r="F57" s="163">
        <v>177.8</v>
      </c>
      <c r="G57" s="165">
        <v>187.2</v>
      </c>
      <c r="H57" s="166">
        <v>178.3</v>
      </c>
      <c r="I57" s="167">
        <v>175.6</v>
      </c>
      <c r="J57" s="168">
        <v>179.3</v>
      </c>
      <c r="K57" s="169">
        <v>175.6</v>
      </c>
      <c r="L57" s="167">
        <v>186.2</v>
      </c>
      <c r="M57" s="165">
        <v>181.8</v>
      </c>
      <c r="N57" s="247"/>
      <c r="O57" s="248"/>
      <c r="Q57" s="116">
        <v>319</v>
      </c>
      <c r="R57" s="225">
        <v>2.6132</v>
      </c>
      <c r="T57" s="126">
        <f t="shared" si="0"/>
        <v>0.019099999999999985</v>
      </c>
      <c r="AB57" s="217">
        <v>38376</v>
      </c>
      <c r="AC57" s="218">
        <v>0.6753819444444445</v>
      </c>
      <c r="AD57" s="216">
        <v>324</v>
      </c>
      <c r="AE57" s="216">
        <v>2.5177</v>
      </c>
      <c r="AG57" s="226">
        <f t="shared" si="1"/>
        <v>0</v>
      </c>
      <c r="AH57" s="221"/>
      <c r="AI57" s="220"/>
    </row>
    <row r="58" spans="1:35" ht="12.75">
      <c r="A58" s="213">
        <v>48</v>
      </c>
      <c r="B58" s="162">
        <v>179.3</v>
      </c>
      <c r="C58" s="163">
        <v>181.3</v>
      </c>
      <c r="D58" s="42">
        <v>182.7</v>
      </c>
      <c r="E58" s="164">
        <v>183</v>
      </c>
      <c r="F58" s="163">
        <v>181.9</v>
      </c>
      <c r="G58" s="165">
        <v>178.8</v>
      </c>
      <c r="H58" s="166">
        <v>176.3</v>
      </c>
      <c r="I58" s="167">
        <v>177</v>
      </c>
      <c r="J58" s="168">
        <v>178.6</v>
      </c>
      <c r="K58" s="169">
        <v>179.2</v>
      </c>
      <c r="L58" s="167">
        <v>180.8</v>
      </c>
      <c r="M58" s="165">
        <v>177.7</v>
      </c>
      <c r="N58" s="247"/>
      <c r="O58" s="248"/>
      <c r="Q58" s="116">
        <v>324</v>
      </c>
      <c r="R58" s="225">
        <v>2.5177</v>
      </c>
      <c r="T58" s="126">
        <f t="shared" si="0"/>
        <v>0</v>
      </c>
      <c r="AB58" s="217">
        <v>38376</v>
      </c>
      <c r="AC58" s="218">
        <v>0.6754398148148147</v>
      </c>
      <c r="AD58" s="216">
        <v>329</v>
      </c>
      <c r="AE58" s="216">
        <v>2.5177</v>
      </c>
      <c r="AG58" s="226">
        <f t="shared" si="1"/>
        <v>0.008739999999993016</v>
      </c>
      <c r="AH58" s="221"/>
      <c r="AI58" s="220"/>
    </row>
    <row r="59" spans="1:35" ht="12.75">
      <c r="A59" s="213">
        <v>49</v>
      </c>
      <c r="B59" s="162">
        <v>182.2</v>
      </c>
      <c r="C59" s="163">
        <v>177.5</v>
      </c>
      <c r="D59" s="42">
        <v>181</v>
      </c>
      <c r="E59" s="164">
        <v>183.9</v>
      </c>
      <c r="F59" s="163">
        <v>181.6</v>
      </c>
      <c r="G59" s="165">
        <v>183.9</v>
      </c>
      <c r="H59" s="166">
        <v>178.8</v>
      </c>
      <c r="I59" s="167">
        <v>174.6</v>
      </c>
      <c r="J59" s="168">
        <v>180</v>
      </c>
      <c r="K59" s="169">
        <v>172</v>
      </c>
      <c r="L59" s="167">
        <v>177.1</v>
      </c>
      <c r="M59" s="165">
        <v>177.8</v>
      </c>
      <c r="N59" s="247"/>
      <c r="O59" s="248"/>
      <c r="Q59" s="116">
        <v>329</v>
      </c>
      <c r="R59" s="225">
        <v>2.5177</v>
      </c>
      <c r="T59" s="126">
        <f t="shared" si="0"/>
        <v>0.00873999999999997</v>
      </c>
      <c r="AB59" s="217">
        <v>38376</v>
      </c>
      <c r="AC59" s="218">
        <v>0.6754976851851852</v>
      </c>
      <c r="AD59" s="216">
        <v>334</v>
      </c>
      <c r="AE59" s="216">
        <v>2.474</v>
      </c>
      <c r="AG59" s="226">
        <f t="shared" si="1"/>
        <v>0</v>
      </c>
      <c r="AH59" s="221"/>
      <c r="AI59" s="220"/>
    </row>
    <row r="60" spans="1:35" ht="12.75">
      <c r="A60" s="213">
        <v>50</v>
      </c>
      <c r="B60" s="162">
        <v>183.1</v>
      </c>
      <c r="C60" s="163">
        <v>181.3</v>
      </c>
      <c r="D60" s="42">
        <v>183.7</v>
      </c>
      <c r="E60" s="164">
        <v>187.1</v>
      </c>
      <c r="F60" s="163">
        <v>181</v>
      </c>
      <c r="G60" s="165">
        <v>179.7</v>
      </c>
      <c r="H60" s="166">
        <v>178.6</v>
      </c>
      <c r="I60" s="167">
        <v>181.4</v>
      </c>
      <c r="J60" s="168">
        <v>174</v>
      </c>
      <c r="K60" s="169">
        <v>176.8</v>
      </c>
      <c r="L60" s="167">
        <v>178.7</v>
      </c>
      <c r="M60" s="165">
        <v>180.6</v>
      </c>
      <c r="N60" s="247"/>
      <c r="O60" s="248"/>
      <c r="Q60" s="116">
        <v>334</v>
      </c>
      <c r="R60" s="225">
        <v>2.474</v>
      </c>
      <c r="T60" s="126">
        <f t="shared" si="0"/>
        <v>0</v>
      </c>
      <c r="AB60" s="217">
        <v>38376</v>
      </c>
      <c r="AC60" s="218">
        <v>0.6755555555555556</v>
      </c>
      <c r="AD60" s="216">
        <v>339</v>
      </c>
      <c r="AE60" s="216">
        <v>2.474</v>
      </c>
      <c r="AG60" s="226">
        <f t="shared" si="1"/>
        <v>0.014280000000016058</v>
      </c>
      <c r="AH60" s="221"/>
      <c r="AI60" s="220"/>
    </row>
    <row r="61" spans="1:33" ht="12.75">
      <c r="A61" s="213">
        <v>51</v>
      </c>
      <c r="B61" s="162">
        <v>184.5</v>
      </c>
      <c r="C61" s="163">
        <v>180.2</v>
      </c>
      <c r="D61" s="42">
        <v>179.5</v>
      </c>
      <c r="E61" s="164">
        <v>181</v>
      </c>
      <c r="F61" s="163">
        <v>179.5</v>
      </c>
      <c r="G61" s="165">
        <v>186.4</v>
      </c>
      <c r="H61" s="166">
        <v>177.8</v>
      </c>
      <c r="I61" s="167">
        <v>177</v>
      </c>
      <c r="J61" s="168">
        <v>176.9</v>
      </c>
      <c r="K61" s="169">
        <v>176.1</v>
      </c>
      <c r="L61" s="167">
        <v>179.9</v>
      </c>
      <c r="M61" s="165">
        <v>177</v>
      </c>
      <c r="N61" s="247"/>
      <c r="O61" s="248"/>
      <c r="Q61" s="116">
        <v>339</v>
      </c>
      <c r="R61" s="225">
        <v>2.474</v>
      </c>
      <c r="T61" s="126">
        <f t="shared" si="0"/>
        <v>0.014280000000000025</v>
      </c>
      <c r="AB61" s="217">
        <v>38376</v>
      </c>
      <c r="AC61" s="218">
        <v>0.6756134259259259</v>
      </c>
      <c r="AD61" s="216">
        <v>344</v>
      </c>
      <c r="AE61" s="216">
        <v>2.4026</v>
      </c>
      <c r="AG61" s="215"/>
    </row>
    <row r="62" spans="1:20" ht="12.75">
      <c r="A62" s="213">
        <v>52</v>
      </c>
      <c r="B62" s="162">
        <v>182</v>
      </c>
      <c r="C62" s="163">
        <v>182.2</v>
      </c>
      <c r="D62" s="42">
        <v>182</v>
      </c>
      <c r="E62" s="164">
        <v>183.2</v>
      </c>
      <c r="F62" s="163">
        <v>179.4</v>
      </c>
      <c r="G62" s="165">
        <v>181.7</v>
      </c>
      <c r="H62" s="166">
        <v>175.4</v>
      </c>
      <c r="I62" s="167">
        <v>176.9</v>
      </c>
      <c r="J62" s="168">
        <v>182.2</v>
      </c>
      <c r="K62" s="169">
        <v>173.7</v>
      </c>
      <c r="L62" s="167">
        <v>178.6</v>
      </c>
      <c r="M62" s="165">
        <v>179.7</v>
      </c>
      <c r="N62" s="247"/>
      <c r="O62" s="248"/>
      <c r="Q62" s="116">
        <v>344</v>
      </c>
      <c r="R62" s="225">
        <v>2.4026</v>
      </c>
      <c r="T62" s="126"/>
    </row>
    <row r="63" spans="1:20" ht="12.75">
      <c r="A63" s="213">
        <v>53</v>
      </c>
      <c r="B63" s="162">
        <v>182.3</v>
      </c>
      <c r="C63" s="163">
        <v>178.6</v>
      </c>
      <c r="D63" s="42">
        <v>182.5</v>
      </c>
      <c r="E63" s="164">
        <v>183.2</v>
      </c>
      <c r="F63" s="163">
        <v>180.4</v>
      </c>
      <c r="G63" s="165">
        <v>179.4</v>
      </c>
      <c r="H63" s="166">
        <v>176.2</v>
      </c>
      <c r="I63" s="167">
        <v>173.4</v>
      </c>
      <c r="J63" s="168">
        <v>176.8</v>
      </c>
      <c r="K63" s="169">
        <v>176.2</v>
      </c>
      <c r="L63" s="167">
        <v>177.7</v>
      </c>
      <c r="M63" s="165">
        <v>179.5</v>
      </c>
      <c r="N63" s="247"/>
      <c r="O63" s="248"/>
      <c r="Q63" s="116"/>
      <c r="R63" s="225"/>
      <c r="T63" s="126" t="e">
        <f t="shared" si="0"/>
        <v>#DIV/0!</v>
      </c>
    </row>
    <row r="64" spans="1:20" ht="12.75">
      <c r="A64" s="213">
        <v>54</v>
      </c>
      <c r="B64" s="162">
        <v>187</v>
      </c>
      <c r="C64" s="163">
        <v>185.9</v>
      </c>
      <c r="D64" s="42">
        <v>181.7</v>
      </c>
      <c r="E64" s="164">
        <v>183.1</v>
      </c>
      <c r="F64" s="163">
        <v>180.7</v>
      </c>
      <c r="G64" s="165">
        <v>183.9</v>
      </c>
      <c r="H64" s="166">
        <v>183</v>
      </c>
      <c r="I64" s="167">
        <v>176.9</v>
      </c>
      <c r="J64" s="168">
        <v>178.5</v>
      </c>
      <c r="K64" s="169">
        <v>177.7</v>
      </c>
      <c r="L64" s="167">
        <v>179.6</v>
      </c>
      <c r="M64" s="165">
        <v>179.8</v>
      </c>
      <c r="N64" s="247"/>
      <c r="O64" s="248"/>
      <c r="Q64" s="116"/>
      <c r="R64" s="225"/>
      <c r="T64" s="126" t="e">
        <f t="shared" si="0"/>
        <v>#DIV/0!</v>
      </c>
    </row>
    <row r="65" spans="1:20" ht="12.75">
      <c r="A65" s="213">
        <v>55</v>
      </c>
      <c r="B65" s="162">
        <v>185.7</v>
      </c>
      <c r="C65" s="163">
        <v>180.1</v>
      </c>
      <c r="D65" s="42">
        <v>179.5</v>
      </c>
      <c r="E65" s="164">
        <v>186.3</v>
      </c>
      <c r="F65" s="163">
        <v>177.3</v>
      </c>
      <c r="G65" s="165">
        <v>180.2</v>
      </c>
      <c r="H65" s="166">
        <v>177.2</v>
      </c>
      <c r="I65" s="167">
        <v>171.7</v>
      </c>
      <c r="J65" s="168">
        <v>176.7</v>
      </c>
      <c r="K65" s="169">
        <v>176.3</v>
      </c>
      <c r="L65" s="167">
        <v>182.5</v>
      </c>
      <c r="M65" s="165">
        <v>176.1</v>
      </c>
      <c r="N65" s="247"/>
      <c r="O65" s="248"/>
      <c r="Q65" s="116"/>
      <c r="R65" s="225"/>
      <c r="T65" s="126" t="e">
        <f t="shared" si="0"/>
        <v>#DIV/0!</v>
      </c>
    </row>
    <row r="66" spans="1:20" ht="12.75">
      <c r="A66" s="213">
        <v>56</v>
      </c>
      <c r="B66" s="162">
        <v>187.3</v>
      </c>
      <c r="C66" s="163">
        <v>182.2</v>
      </c>
      <c r="D66" s="42">
        <v>181.8</v>
      </c>
      <c r="E66" s="164">
        <v>179.5</v>
      </c>
      <c r="F66" s="163">
        <v>181.3</v>
      </c>
      <c r="G66" s="165">
        <v>175.1</v>
      </c>
      <c r="H66" s="166">
        <v>175.9</v>
      </c>
      <c r="I66" s="167">
        <v>175.9</v>
      </c>
      <c r="J66" s="168">
        <v>177.6</v>
      </c>
      <c r="K66" s="169">
        <v>171.4</v>
      </c>
      <c r="L66" s="167">
        <v>181</v>
      </c>
      <c r="M66" s="165">
        <v>175.8</v>
      </c>
      <c r="N66" s="247"/>
      <c r="O66" s="248"/>
      <c r="Q66" s="116"/>
      <c r="R66" s="225"/>
      <c r="T66" s="126" t="e">
        <f t="shared" si="0"/>
        <v>#DIV/0!</v>
      </c>
    </row>
    <row r="67" spans="1:20" ht="12.75">
      <c r="A67" s="213">
        <v>57</v>
      </c>
      <c r="B67" s="162">
        <v>186.6</v>
      </c>
      <c r="C67" s="163">
        <v>180.4</v>
      </c>
      <c r="D67" s="42">
        <v>180.9</v>
      </c>
      <c r="E67" s="164">
        <v>187</v>
      </c>
      <c r="F67" s="163">
        <v>179.5</v>
      </c>
      <c r="G67" s="165">
        <v>179.3</v>
      </c>
      <c r="H67" s="166">
        <v>174</v>
      </c>
      <c r="I67" s="167">
        <v>173.8</v>
      </c>
      <c r="J67" s="168">
        <v>176.3</v>
      </c>
      <c r="K67" s="169">
        <v>174.1</v>
      </c>
      <c r="L67" s="167">
        <v>177.2</v>
      </c>
      <c r="M67" s="165">
        <v>176.8</v>
      </c>
      <c r="N67" s="247"/>
      <c r="O67" s="248"/>
      <c r="Q67" s="116"/>
      <c r="R67" s="225"/>
      <c r="T67" s="126" t="e">
        <f t="shared" si="0"/>
        <v>#DIV/0!</v>
      </c>
    </row>
    <row r="68" spans="1:20" ht="12.75">
      <c r="A68" s="213">
        <v>58</v>
      </c>
      <c r="B68" s="162">
        <v>184.5</v>
      </c>
      <c r="C68" s="163">
        <v>181.3</v>
      </c>
      <c r="D68" s="42">
        <v>181.6</v>
      </c>
      <c r="E68" s="164">
        <v>185.1</v>
      </c>
      <c r="F68" s="163">
        <v>181</v>
      </c>
      <c r="G68" s="165">
        <v>182</v>
      </c>
      <c r="H68" s="166">
        <v>178.1</v>
      </c>
      <c r="I68" s="167">
        <v>179.9</v>
      </c>
      <c r="J68" s="168">
        <v>179.2</v>
      </c>
      <c r="K68" s="169">
        <v>173.9</v>
      </c>
      <c r="L68" s="167">
        <v>181.2</v>
      </c>
      <c r="M68" s="176">
        <v>179</v>
      </c>
      <c r="N68" s="247"/>
      <c r="O68" s="248"/>
      <c r="Q68" s="116"/>
      <c r="R68" s="225"/>
      <c r="T68" s="126" t="e">
        <f aca="true" t="shared" si="2" ref="T68:T81">(R68-R69)/(Q69-Q68)</f>
        <v>#DIV/0!</v>
      </c>
    </row>
    <row r="69" spans="1:20" ht="12.75">
      <c r="A69" s="213">
        <v>59</v>
      </c>
      <c r="B69" s="162">
        <v>182.3</v>
      </c>
      <c r="C69" s="163">
        <v>180.5</v>
      </c>
      <c r="D69" s="42">
        <v>180.5</v>
      </c>
      <c r="E69" s="164">
        <v>183.2</v>
      </c>
      <c r="F69" s="163">
        <v>178.5</v>
      </c>
      <c r="G69" s="165">
        <v>181</v>
      </c>
      <c r="H69" s="166">
        <v>175.6</v>
      </c>
      <c r="I69" s="167">
        <v>175.3</v>
      </c>
      <c r="J69" s="168">
        <v>175.9</v>
      </c>
      <c r="K69" s="169">
        <v>174.9</v>
      </c>
      <c r="L69" s="167">
        <v>176.3</v>
      </c>
      <c r="M69" s="165">
        <v>175.8</v>
      </c>
      <c r="N69" s="247"/>
      <c r="O69" s="248"/>
      <c r="Q69" s="116"/>
      <c r="R69" s="225"/>
      <c r="T69" s="126" t="e">
        <f t="shared" si="2"/>
        <v>#DIV/0!</v>
      </c>
    </row>
    <row r="70" spans="1:20" ht="12.75">
      <c r="A70" s="213">
        <v>60</v>
      </c>
      <c r="B70" s="162">
        <v>189</v>
      </c>
      <c r="C70" s="163">
        <v>180.1</v>
      </c>
      <c r="D70" s="42">
        <v>183.5</v>
      </c>
      <c r="E70" s="164">
        <v>182.4</v>
      </c>
      <c r="F70" s="163">
        <v>177.7</v>
      </c>
      <c r="G70" s="165">
        <v>177.5</v>
      </c>
      <c r="H70" s="166">
        <v>176.1</v>
      </c>
      <c r="I70" s="167">
        <v>174.4</v>
      </c>
      <c r="J70" s="168">
        <v>180.4</v>
      </c>
      <c r="K70" s="169">
        <v>172.4</v>
      </c>
      <c r="L70" s="167">
        <v>180.8</v>
      </c>
      <c r="M70" s="165">
        <v>174.4</v>
      </c>
      <c r="N70" s="247"/>
      <c r="O70" s="248"/>
      <c r="Q70" s="116"/>
      <c r="R70" s="225"/>
      <c r="T70" s="126" t="e">
        <f t="shared" si="2"/>
        <v>#DIV/0!</v>
      </c>
    </row>
    <row r="71" spans="1:20" ht="12.75">
      <c r="A71" s="213">
        <v>61</v>
      </c>
      <c r="B71" s="162">
        <v>191.3</v>
      </c>
      <c r="C71" s="163">
        <v>184.6</v>
      </c>
      <c r="D71" s="42">
        <v>183.3</v>
      </c>
      <c r="E71" s="164">
        <v>185.1</v>
      </c>
      <c r="F71" s="163">
        <v>177.5</v>
      </c>
      <c r="G71" s="42">
        <v>178.8</v>
      </c>
      <c r="H71" s="166">
        <v>180.6</v>
      </c>
      <c r="I71" s="167">
        <v>176</v>
      </c>
      <c r="J71" s="168">
        <v>179.1</v>
      </c>
      <c r="K71" s="169">
        <v>172.7</v>
      </c>
      <c r="L71" s="167">
        <v>179.7</v>
      </c>
      <c r="M71" s="165">
        <v>173.1</v>
      </c>
      <c r="N71" s="247"/>
      <c r="O71" s="248"/>
      <c r="Q71" s="116"/>
      <c r="R71" s="225"/>
      <c r="T71" s="126" t="e">
        <f t="shared" si="2"/>
        <v>#DIV/0!</v>
      </c>
    </row>
    <row r="72" spans="1:20" ht="12.75">
      <c r="A72" s="213">
        <v>62</v>
      </c>
      <c r="B72" s="162">
        <v>187.9</v>
      </c>
      <c r="C72" s="163">
        <v>182.6</v>
      </c>
      <c r="D72" s="42">
        <v>181.9</v>
      </c>
      <c r="E72" s="164">
        <v>182.3</v>
      </c>
      <c r="F72" s="163">
        <v>178.8</v>
      </c>
      <c r="G72" s="42">
        <v>180.5</v>
      </c>
      <c r="H72" s="166">
        <v>175.6</v>
      </c>
      <c r="I72" s="167">
        <v>174</v>
      </c>
      <c r="J72" s="168">
        <v>179.8</v>
      </c>
      <c r="K72" s="169">
        <v>169.1</v>
      </c>
      <c r="L72" s="167">
        <v>178.1</v>
      </c>
      <c r="M72" s="165">
        <v>175.7</v>
      </c>
      <c r="N72" s="247"/>
      <c r="O72" s="248"/>
      <c r="Q72" s="116"/>
      <c r="R72" s="225"/>
      <c r="T72" s="126" t="e">
        <f t="shared" si="2"/>
        <v>#DIV/0!</v>
      </c>
    </row>
    <row r="73" spans="1:20" ht="13.5" thickBot="1">
      <c r="A73" s="214">
        <v>63</v>
      </c>
      <c r="B73" s="177">
        <v>189.6</v>
      </c>
      <c r="C73" s="178">
        <v>185.5</v>
      </c>
      <c r="D73" s="179">
        <v>185.5</v>
      </c>
      <c r="E73" s="180">
        <v>186.8</v>
      </c>
      <c r="F73" s="178">
        <v>178.3</v>
      </c>
      <c r="G73" s="262">
        <v>176.1</v>
      </c>
      <c r="H73" s="263">
        <v>183.1</v>
      </c>
      <c r="I73" s="182">
        <v>180</v>
      </c>
      <c r="J73" s="183">
        <v>183</v>
      </c>
      <c r="K73" s="184">
        <v>178</v>
      </c>
      <c r="L73" s="182">
        <v>180</v>
      </c>
      <c r="M73" s="181">
        <v>175</v>
      </c>
      <c r="N73" s="258"/>
      <c r="O73" s="259"/>
      <c r="Q73" s="116"/>
      <c r="R73" s="225"/>
      <c r="T73" s="126" t="e">
        <f t="shared" si="2"/>
        <v>#DIV/0!</v>
      </c>
    </row>
    <row r="74" spans="1:20" ht="14.25" thickBot="1" thickTop="1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Q74" s="116"/>
      <c r="R74" s="225"/>
      <c r="T74" s="126" t="e">
        <f t="shared" si="2"/>
        <v>#DIV/0!</v>
      </c>
    </row>
    <row r="75" spans="1:20" ht="13.5" thickBot="1">
      <c r="A75" s="204" t="s">
        <v>17</v>
      </c>
      <c r="B75" s="208" t="s">
        <v>60</v>
      </c>
      <c r="C75" s="209" t="s">
        <v>61</v>
      </c>
      <c r="D75" s="210" t="s">
        <v>62</v>
      </c>
      <c r="E75" s="210" t="s">
        <v>52</v>
      </c>
      <c r="F75" s="210" t="s">
        <v>53</v>
      </c>
      <c r="G75" s="211" t="s">
        <v>54</v>
      </c>
      <c r="H75" s="208" t="s">
        <v>63</v>
      </c>
      <c r="I75" s="209" t="s">
        <v>58</v>
      </c>
      <c r="J75" s="210" t="s">
        <v>59</v>
      </c>
      <c r="K75" s="210" t="s">
        <v>55</v>
      </c>
      <c r="L75" s="210" t="s">
        <v>56</v>
      </c>
      <c r="M75" s="211" t="s">
        <v>57</v>
      </c>
      <c r="N75" s="207"/>
      <c r="Q75" s="116"/>
      <c r="R75" s="225"/>
      <c r="T75" s="126" t="e">
        <f t="shared" si="2"/>
        <v>#DIV/0!</v>
      </c>
    </row>
    <row r="76" spans="1:20" ht="12.75">
      <c r="A76" s="62" t="s">
        <v>14</v>
      </c>
      <c r="B76" s="185">
        <f aca="true" t="shared" si="3" ref="B76:M76">AVERAGE(B10:B73)</f>
        <v>182.325</v>
      </c>
      <c r="C76" s="186">
        <f t="shared" si="3"/>
        <v>179.47031250000003</v>
      </c>
      <c r="D76" s="186">
        <f t="shared" si="3"/>
        <v>180.55</v>
      </c>
      <c r="E76" s="186">
        <f t="shared" si="3"/>
        <v>181.2515625</v>
      </c>
      <c r="F76" s="187">
        <f t="shared" si="3"/>
        <v>179.83749999999995</v>
      </c>
      <c r="G76" s="188">
        <f t="shared" si="3"/>
        <v>184.78593750000002</v>
      </c>
      <c r="H76" s="189">
        <f t="shared" si="3"/>
        <v>177.165625</v>
      </c>
      <c r="I76" s="186">
        <f t="shared" si="3"/>
        <v>175.83749999999995</v>
      </c>
      <c r="J76" s="186">
        <f t="shared" si="3"/>
        <v>177.028125</v>
      </c>
      <c r="K76" s="186">
        <f t="shared" si="3"/>
        <v>175.6640625</v>
      </c>
      <c r="L76" s="187">
        <f t="shared" si="3"/>
        <v>180.56250000000006</v>
      </c>
      <c r="M76" s="188">
        <f t="shared" si="3"/>
        <v>177.89843749999997</v>
      </c>
      <c r="Q76" s="116"/>
      <c r="R76" s="225"/>
      <c r="T76" s="126" t="e">
        <f t="shared" si="2"/>
        <v>#DIV/0!</v>
      </c>
    </row>
    <row r="77" spans="1:20" ht="12.75">
      <c r="A77" s="63" t="s">
        <v>10</v>
      </c>
      <c r="B77" s="67">
        <f aca="true" t="shared" si="4" ref="B77:M77">STDEV(B10:B73)</f>
        <v>3.780736469786798</v>
      </c>
      <c r="C77" s="190">
        <f t="shared" si="4"/>
        <v>3.054202396982688</v>
      </c>
      <c r="D77" s="190">
        <f t="shared" si="4"/>
        <v>2.5298848709587416</v>
      </c>
      <c r="E77" s="190">
        <f t="shared" si="4"/>
        <v>13.638949735987495</v>
      </c>
      <c r="F77" s="191">
        <f t="shared" si="4"/>
        <v>4.935022233431964</v>
      </c>
      <c r="G77" s="68">
        <f t="shared" si="4"/>
        <v>21.976335520660722</v>
      </c>
      <c r="H77" s="69">
        <f t="shared" si="4"/>
        <v>2.8036381551051592</v>
      </c>
      <c r="I77" s="190">
        <f t="shared" si="4"/>
        <v>2.9255578765284858</v>
      </c>
      <c r="J77" s="190">
        <f t="shared" si="4"/>
        <v>2.717636037979202</v>
      </c>
      <c r="K77" s="190">
        <f t="shared" si="4"/>
        <v>3.0101082186679404</v>
      </c>
      <c r="L77" s="191">
        <f t="shared" si="4"/>
        <v>2.1701071584920233</v>
      </c>
      <c r="M77" s="68">
        <f t="shared" si="4"/>
        <v>2.246725461116456</v>
      </c>
      <c r="Q77" s="116"/>
      <c r="R77" s="225"/>
      <c r="T77" s="126" t="e">
        <f t="shared" si="2"/>
        <v>#DIV/0!</v>
      </c>
    </row>
    <row r="78" spans="1:20" ht="12.75">
      <c r="A78" s="64" t="s">
        <v>15</v>
      </c>
      <c r="B78" s="192">
        <f aca="true" t="shared" si="5" ref="B78:M78">MAX(B10:B73)</f>
        <v>191.3</v>
      </c>
      <c r="C78" s="193">
        <f t="shared" si="5"/>
        <v>187</v>
      </c>
      <c r="D78" s="193">
        <f t="shared" si="5"/>
        <v>186.5</v>
      </c>
      <c r="E78" s="193">
        <f t="shared" si="5"/>
        <v>188.1</v>
      </c>
      <c r="F78" s="194">
        <f t="shared" si="5"/>
        <v>193</v>
      </c>
      <c r="G78" s="195">
        <f t="shared" si="5"/>
        <v>356</v>
      </c>
      <c r="H78" s="196">
        <f t="shared" si="5"/>
        <v>183.1</v>
      </c>
      <c r="I78" s="193">
        <f t="shared" si="5"/>
        <v>181.4</v>
      </c>
      <c r="J78" s="193">
        <f t="shared" si="5"/>
        <v>183.1</v>
      </c>
      <c r="K78" s="193">
        <f t="shared" si="5"/>
        <v>181.3</v>
      </c>
      <c r="L78" s="194">
        <f t="shared" si="5"/>
        <v>188.1</v>
      </c>
      <c r="M78" s="195">
        <f t="shared" si="5"/>
        <v>183.8</v>
      </c>
      <c r="Q78" s="116"/>
      <c r="R78" s="225"/>
      <c r="T78" s="126" t="e">
        <f t="shared" si="2"/>
        <v>#DIV/0!</v>
      </c>
    </row>
    <row r="79" spans="1:20" ht="13.5" thickBot="1">
      <c r="A79" s="65" t="s">
        <v>16</v>
      </c>
      <c r="B79" s="197">
        <f aca="true" t="shared" si="6" ref="B79:M79">MIN(B10:B73)</f>
        <v>176.2</v>
      </c>
      <c r="C79" s="198">
        <f t="shared" si="6"/>
        <v>172.6</v>
      </c>
      <c r="D79" s="198">
        <f t="shared" si="6"/>
        <v>175.2</v>
      </c>
      <c r="E79" s="198">
        <f t="shared" si="6"/>
        <v>75.5</v>
      </c>
      <c r="F79" s="199">
        <f t="shared" si="6"/>
        <v>148</v>
      </c>
      <c r="G79" s="200">
        <f t="shared" si="6"/>
        <v>175.1</v>
      </c>
      <c r="H79" s="201">
        <f t="shared" si="6"/>
        <v>170.5</v>
      </c>
      <c r="I79" s="198">
        <f t="shared" si="6"/>
        <v>169.4</v>
      </c>
      <c r="J79" s="198">
        <f t="shared" si="6"/>
        <v>171.2</v>
      </c>
      <c r="K79" s="198">
        <f t="shared" si="6"/>
        <v>169.1</v>
      </c>
      <c r="L79" s="199">
        <f t="shared" si="6"/>
        <v>176.3</v>
      </c>
      <c r="M79" s="200">
        <f t="shared" si="6"/>
        <v>173.1</v>
      </c>
      <c r="Q79" s="116"/>
      <c r="R79" s="225"/>
      <c r="T79" s="126" t="e">
        <f t="shared" si="2"/>
        <v>#DIV/0!</v>
      </c>
    </row>
    <row r="80" spans="1:20" ht="13.5" thickBot="1">
      <c r="A80" s="66" t="s">
        <v>9</v>
      </c>
      <c r="B80" s="260" t="s">
        <v>36</v>
      </c>
      <c r="C80" s="256"/>
      <c r="D80" s="256"/>
      <c r="E80" s="256"/>
      <c r="F80" s="256"/>
      <c r="G80" s="261"/>
      <c r="H80" s="260" t="s">
        <v>37</v>
      </c>
      <c r="I80" s="256"/>
      <c r="J80" s="256"/>
      <c r="K80" s="256"/>
      <c r="L80" s="256"/>
      <c r="M80" s="261"/>
      <c r="Q80" s="116"/>
      <c r="R80" s="225"/>
      <c r="T80" s="126" t="e">
        <f t="shared" si="2"/>
        <v>#DIV/0!</v>
      </c>
    </row>
    <row r="81" spans="1:20" ht="13.5" thickBot="1">
      <c r="A81" s="141" t="s">
        <v>68</v>
      </c>
      <c r="B81" s="206"/>
      <c r="C81" s="140"/>
      <c r="D81" s="205"/>
      <c r="E81" s="205"/>
      <c r="F81" s="205"/>
      <c r="Q81" s="116"/>
      <c r="R81" s="225"/>
      <c r="T81" s="126" t="e">
        <f t="shared" si="2"/>
        <v>#DIV/0!</v>
      </c>
    </row>
    <row r="82" spans="17:20" ht="12.75">
      <c r="Q82" s="116"/>
      <c r="R82" s="225"/>
      <c r="T82" s="126"/>
    </row>
  </sheetData>
  <mergeCells count="74">
    <mergeCell ref="N72:O72"/>
    <mergeCell ref="N73:O73"/>
    <mergeCell ref="B80:G80"/>
    <mergeCell ref="H80:M80"/>
    <mergeCell ref="B6:G6"/>
    <mergeCell ref="H6:M6"/>
    <mergeCell ref="N10:O10"/>
    <mergeCell ref="N11:O11"/>
    <mergeCell ref="B8:D8"/>
    <mergeCell ref="E8:G8"/>
    <mergeCell ref="H8:J8"/>
    <mergeCell ref="K8:M8"/>
    <mergeCell ref="N12:O12"/>
    <mergeCell ref="N9:O9"/>
    <mergeCell ref="N13:O13"/>
    <mergeCell ref="N14:O14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  <mergeCell ref="N44:O44"/>
    <mergeCell ref="N45:O45"/>
    <mergeCell ref="N46:O46"/>
    <mergeCell ref="N47:O47"/>
    <mergeCell ref="N48:O48"/>
    <mergeCell ref="N49:O49"/>
    <mergeCell ref="N50:O50"/>
    <mergeCell ref="N51:O51"/>
    <mergeCell ref="N52:O52"/>
    <mergeCell ref="N53:O53"/>
    <mergeCell ref="N54:O54"/>
    <mergeCell ref="N55:O55"/>
    <mergeCell ref="N56:O56"/>
    <mergeCell ref="N57:O57"/>
    <mergeCell ref="N58:O58"/>
    <mergeCell ref="N61:O61"/>
    <mergeCell ref="N62:O62"/>
    <mergeCell ref="N63:O63"/>
    <mergeCell ref="N64:O64"/>
    <mergeCell ref="A5:C5"/>
    <mergeCell ref="N69:O69"/>
    <mergeCell ref="N70:O70"/>
    <mergeCell ref="N71:O71"/>
    <mergeCell ref="N65:O65"/>
    <mergeCell ref="N66:O66"/>
    <mergeCell ref="N59:O59"/>
    <mergeCell ref="N60:O60"/>
    <mergeCell ref="N67:O67"/>
    <mergeCell ref="N68:O68"/>
  </mergeCells>
  <printOptions/>
  <pageMargins left="0.66" right="0.46" top="0.45" bottom="0.27" header="0.3" footer="0.22"/>
  <pageSetup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Iuri Bagaturia</dc:creator>
  <cp:keywords/>
  <dc:description/>
  <cp:lastModifiedBy>Iuri Bagaturia</cp:lastModifiedBy>
  <cp:lastPrinted>2005-02-17T17:00:30Z</cp:lastPrinted>
  <dcterms:created xsi:type="dcterms:W3CDTF">2004-06-04T09:20:24Z</dcterms:created>
  <dcterms:modified xsi:type="dcterms:W3CDTF">2005-04-10T15:26:54Z</dcterms:modified>
  <cp:category/>
  <cp:version/>
  <cp:contentType/>
  <cp:contentStatus/>
</cp:coreProperties>
</file>