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I27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Kurzschluss</t>
        </r>
      </text>
    </comment>
    <comment ref="B18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I&gt;200 nA</t>
        </r>
      </text>
    </comment>
    <comment ref="B2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I&gt;200 nA</t>
        </r>
      </text>
    </comment>
    <comment ref="B21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I&gt;200 nA</t>
        </r>
      </text>
    </comment>
    <comment ref="B22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I&gt;200 nA</t>
        </r>
      </text>
    </comment>
    <comment ref="B24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I&gt;200 nA</t>
        </r>
      </text>
    </comment>
    <comment ref="B27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I&gt;200 nA</t>
        </r>
      </text>
    </comment>
    <comment ref="E62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I&gt;200 nA</t>
        </r>
      </text>
    </comment>
  </commentList>
</comments>
</file>

<file path=xl/sharedStrings.xml><?xml version="1.0" encoding="utf-8"?>
<sst xmlns="http://schemas.openxmlformats.org/spreadsheetml/2006/main" count="179" uniqueCount="90">
  <si>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</si>
  <si>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</si>
  <si>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</si>
  <si>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</si>
  <si>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</si>
  <si>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</si>
  <si>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</si>
  <si>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</si>
  <si>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</si>
  <si>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</si>
  <si>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</si>
  <si>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</si>
  <si>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</si>
  <si>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</si>
  <si>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</si>
  <si>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</si>
  <si>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</si>
  <si>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</si>
  <si>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</si>
  <si>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</si>
  <si>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</si>
  <si>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</si>
  <si>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</si>
  <si>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</si>
  <si>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</si>
  <si>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</si>
  <si>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</si>
  <si>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</si>
  <si>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</si>
  <si>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</si>
  <si>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</si>
  <si>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</si>
  <si>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</si>
  <si>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</si>
  <si>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 cm</t>
  </si>
  <si>
    <t>AU-126,5 cm</t>
  </si>
  <si>
    <t>BL-126,5 cm</t>
  </si>
  <si>
    <t>BU-126,5 cm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</si>
  <si>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</si>
  <si>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</si>
  <si>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</si>
  <si>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</si>
  <si>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</si>
  <si>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</si>
  <si>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</si>
  <si>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Date:30.06-</t>
  </si>
  <si>
    <t>FM_Hd_06</t>
  </si>
  <si>
    <t>B048</t>
  </si>
  <si>
    <t>MODULE    FM_Hd_06</t>
  </si>
  <si>
    <t>B_048</t>
  </si>
  <si>
    <t>w</t>
  </si>
  <si>
    <t>A063</t>
  </si>
  <si>
    <t>A_063</t>
  </si>
  <si>
    <t>Time , sec</t>
  </si>
  <si>
    <t>dP , mb</t>
  </si>
  <si>
    <t>Standart</t>
  </si>
  <si>
    <t>BU-4</t>
  </si>
  <si>
    <t>BU-20</t>
  </si>
  <si>
    <r>
      <t>U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, kV</t>
    </r>
  </si>
  <si>
    <t>Cosmic Rate</t>
  </si>
  <si>
    <t>100 sec</t>
  </si>
  <si>
    <t>width =</t>
  </si>
  <si>
    <t>Tresh =</t>
  </si>
  <si>
    <r>
      <t>D</t>
    </r>
    <r>
      <rPr>
        <sz val="10"/>
        <rFont val="Arial"/>
        <family val="0"/>
      </rPr>
      <t>t =</t>
    </r>
  </si>
  <si>
    <t>40 ns</t>
  </si>
  <si>
    <t xml:space="preserve"> -30 mV</t>
  </si>
  <si>
    <t>BU-62</t>
  </si>
  <si>
    <t>BU-63</t>
  </si>
  <si>
    <r>
      <t>I</t>
    </r>
    <r>
      <rPr>
        <vertAlign val="subscript"/>
        <sz val="8"/>
        <rFont val="Arial"/>
        <family val="2"/>
      </rPr>
      <t>DC</t>
    </r>
    <r>
      <rPr>
        <vertAlign val="superscript"/>
        <sz val="9"/>
        <rFont val="Arial"/>
        <family val="2"/>
      </rPr>
      <t>max</t>
    </r>
    <r>
      <rPr>
        <sz val="10"/>
        <rFont val="Arial"/>
        <family val="0"/>
      </rPr>
      <t xml:space="preserve"> , nA</t>
    </r>
  </si>
  <si>
    <t>disconected.</t>
  </si>
  <si>
    <t>BL-2</t>
  </si>
  <si>
    <t>BL-3</t>
  </si>
  <si>
    <t>BU_3</t>
  </si>
  <si>
    <t>BL_2</t>
  </si>
  <si>
    <t>BU-3</t>
  </si>
  <si>
    <t>B4-4</t>
  </si>
  <si>
    <t>Rate</t>
  </si>
  <si>
    <r>
      <t xml:space="preserve">dP/dt </t>
    </r>
    <r>
      <rPr>
        <i/>
        <sz val="8"/>
        <rFont val="Arial"/>
        <family val="2"/>
      </rPr>
      <t>mbar/min</t>
    </r>
  </si>
  <si>
    <r>
      <t>I</t>
    </r>
    <r>
      <rPr>
        <b/>
        <vertAlign val="subscript"/>
        <sz val="9"/>
        <rFont val="Arial"/>
        <family val="2"/>
      </rPr>
      <t xml:space="preserve">L </t>
    </r>
    <r>
      <rPr>
        <b/>
        <sz val="9"/>
        <rFont val="Arial"/>
        <family val="2"/>
      </rPr>
      <t>,</t>
    </r>
    <r>
      <rPr>
        <sz val="8"/>
        <rFont val="Arial"/>
        <family val="2"/>
      </rPr>
      <t xml:space="preserve"> nA</t>
    </r>
  </si>
  <si>
    <r>
      <t>T</t>
    </r>
    <r>
      <rPr>
        <b/>
        <vertAlign val="subscript"/>
        <sz val="9"/>
        <rFont val="Arial"/>
        <family val="2"/>
      </rPr>
      <t xml:space="preserve">L </t>
    </r>
    <r>
      <rPr>
        <b/>
        <sz val="9"/>
        <rFont val="Arial"/>
        <family val="2"/>
      </rPr>
      <t>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ms</t>
    </r>
  </si>
  <si>
    <r>
      <t>I</t>
    </r>
    <r>
      <rPr>
        <b/>
        <vertAlign val="subscript"/>
        <sz val="9"/>
        <rFont val="Arial"/>
        <family val="2"/>
      </rPr>
      <t xml:space="preserve">U </t>
    </r>
    <r>
      <rPr>
        <b/>
        <sz val="9"/>
        <rFont val="Arial"/>
        <family val="2"/>
      </rPr>
      <t>,</t>
    </r>
    <r>
      <rPr>
        <sz val="8"/>
        <rFont val="Arial"/>
        <family val="2"/>
      </rPr>
      <t xml:space="preserve"> nA</t>
    </r>
  </si>
  <si>
    <r>
      <t>F</t>
    </r>
    <r>
      <rPr>
        <b/>
        <vertAlign val="subscript"/>
        <sz val="9"/>
        <rFont val="Arial"/>
        <family val="2"/>
      </rPr>
      <t xml:space="preserve">L 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 gr</t>
    </r>
  </si>
  <si>
    <r>
      <t>T</t>
    </r>
    <r>
      <rPr>
        <b/>
        <vertAlign val="subscript"/>
        <sz val="9"/>
        <rFont val="Arial"/>
        <family val="2"/>
      </rPr>
      <t xml:space="preserve">U </t>
    </r>
    <r>
      <rPr>
        <b/>
        <sz val="9"/>
        <rFont val="Arial"/>
        <family val="2"/>
      </rPr>
      <t xml:space="preserve">, </t>
    </r>
    <r>
      <rPr>
        <sz val="8"/>
        <rFont val="Arial"/>
        <family val="2"/>
      </rPr>
      <t>ms</t>
    </r>
  </si>
  <si>
    <r>
      <t>F</t>
    </r>
    <r>
      <rPr>
        <b/>
        <vertAlign val="subscript"/>
        <sz val="9"/>
        <rFont val="Arial"/>
        <family val="2"/>
      </rPr>
      <t xml:space="preserve">u </t>
    </r>
    <r>
      <rPr>
        <b/>
        <sz val="9"/>
        <rFont val="Arial"/>
        <family val="2"/>
      </rPr>
      <t xml:space="preserve">, </t>
    </r>
    <r>
      <rPr>
        <sz val="8"/>
        <rFont val="Arial"/>
        <family val="2"/>
      </rPr>
      <t xml:space="preserve"> gr</t>
    </r>
  </si>
  <si>
    <r>
      <t>T</t>
    </r>
    <r>
      <rPr>
        <b/>
        <vertAlign val="subscript"/>
        <sz val="9"/>
        <rFont val="Arial"/>
        <family val="2"/>
      </rPr>
      <t xml:space="preserve">L </t>
    </r>
    <r>
      <rPr>
        <sz val="8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</si>
  <si>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 xml:space="preserve">L </t>
    </r>
    <r>
      <rPr>
        <sz val="8"/>
        <rFont val="Arial"/>
        <family val="2"/>
      </rPr>
      <t>,  gr</t>
    </r>
  </si>
  <si>
    <r>
      <t>T</t>
    </r>
    <r>
      <rPr>
        <b/>
        <vertAlign val="subscript"/>
        <sz val="9"/>
        <rFont val="Arial"/>
        <family val="2"/>
      </rPr>
      <t xml:space="preserve">U </t>
    </r>
    <r>
      <rPr>
        <sz val="8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</si>
  <si>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 xml:space="preserve">u </t>
    </r>
    <r>
      <rPr>
        <b/>
        <sz val="9"/>
        <rFont val="Arial"/>
        <family val="2"/>
      </rPr>
      <t>,</t>
    </r>
    <r>
      <rPr>
        <sz val="8"/>
        <rFont val="Arial"/>
        <family val="2"/>
      </rPr>
      <t xml:space="preserve">  gr</t>
    </r>
  </si>
  <si>
    <r>
      <t>I</t>
    </r>
    <r>
      <rPr>
        <vertAlign val="subscript"/>
        <sz val="10"/>
        <rFont val="Arial"/>
        <family val="2"/>
      </rPr>
      <t>max</t>
    </r>
    <r>
      <rPr>
        <sz val="8"/>
        <rFont val="Arial"/>
        <family val="2"/>
      </rPr>
      <t xml:space="preserve"> </t>
    </r>
  </si>
  <si>
    <r>
      <t>I</t>
    </r>
    <r>
      <rPr>
        <vertAlign val="subscript"/>
        <sz val="10"/>
        <rFont val="Arial"/>
        <family val="2"/>
      </rPr>
      <t>min</t>
    </r>
    <r>
      <rPr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</si>
</sst>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mm:ss.0;@"/>
    <numFmt numFmtId="169" formatCode="[h]:mm:ss;@"/>
    <numFmt numFmtId="170" formatCode="0.00000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10.25"/>
      <name val="Arial"/>
      <family val="0"/>
    </font>
    <font>
      <sz val="12"/>
      <name val="Arial"/>
      <family val="0"/>
    </font>
    <font>
      <b/>
      <sz val="8.5"/>
      <name val="Arial"/>
      <family val="2"/>
    </font>
    <font>
      <sz val="6.75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5"/>
      <name val="Arial"/>
      <family val="0"/>
    </font>
    <font>
      <sz val="9.25"/>
      <name val="Arial"/>
      <family val="0"/>
    </font>
    <font>
      <sz val="8.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.25"/>
      <name val="Arial"/>
      <family val="2"/>
    </font>
    <font>
      <sz val="8.25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1"/>
      <name val="Arial"/>
      <family val="2"/>
    </font>
    <font>
      <vertAlign val="subscript"/>
      <sz val="8"/>
      <name val="Arial"/>
      <family val="2"/>
    </font>
    <font>
      <b/>
      <sz val="9"/>
      <color indexed="12"/>
      <name val="Arial"/>
      <family val="2"/>
    </font>
    <font>
      <sz val="6"/>
      <name val="Arial"/>
      <family val="2"/>
    </font>
    <font>
      <b/>
      <vertAlign val="subscript"/>
      <sz val="10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8.75"/>
      <name val="Arial"/>
      <family val="2"/>
    </font>
    <font>
      <b/>
      <vertAlign val="subscript"/>
      <sz val="8.75"/>
      <name val="Arial"/>
      <family val="2"/>
    </font>
    <font>
      <sz val="8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double"/>
      <top style="hair"/>
      <bottom style="hair"/>
    </border>
    <border>
      <left style="double"/>
      <right style="hair"/>
      <top style="hair"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8" fillId="0" borderId="16" xfId="0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right" vertical="center"/>
    </xf>
    <xf numFmtId="0" fontId="23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4" xfId="0" applyNumberFormat="1" applyFont="1" applyBorder="1" applyAlignment="1">
      <alignment/>
    </xf>
    <xf numFmtId="1" fontId="1" fillId="0" borderId="33" xfId="0" applyNumberFormat="1" applyFont="1" applyBorder="1" applyAlignment="1">
      <alignment/>
    </xf>
    <xf numFmtId="1" fontId="1" fillId="0" borderId="3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4" fillId="2" borderId="41" xfId="0" applyFont="1" applyFill="1" applyBorder="1" applyAlignment="1">
      <alignment horizontal="center"/>
    </xf>
    <xf numFmtId="0" fontId="27" fillId="2" borderId="42" xfId="0" applyFont="1" applyFill="1" applyBorder="1" applyAlignment="1">
      <alignment horizontal="center"/>
    </xf>
    <xf numFmtId="0" fontId="24" fillId="2" borderId="43" xfId="0" applyFont="1" applyFill="1" applyBorder="1" applyAlignment="1">
      <alignment horizontal="center"/>
    </xf>
    <xf numFmtId="0" fontId="18" fillId="3" borderId="44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7" fillId="3" borderId="46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/>
    </xf>
    <xf numFmtId="0" fontId="21" fillId="2" borderId="54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24" fillId="0" borderId="57" xfId="0" applyFont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165" fontId="35" fillId="4" borderId="58" xfId="0" applyNumberFormat="1" applyFont="1" applyFill="1" applyBorder="1" applyAlignment="1">
      <alignment horizontal="center"/>
    </xf>
    <xf numFmtId="165" fontId="35" fillId="4" borderId="59" xfId="0" applyNumberFormat="1" applyFont="1" applyFill="1" applyBorder="1" applyAlignment="1">
      <alignment horizontal="center"/>
    </xf>
    <xf numFmtId="165" fontId="35" fillId="4" borderId="60" xfId="0" applyNumberFormat="1" applyFont="1" applyFill="1" applyBorder="1" applyAlignment="1">
      <alignment horizontal="center"/>
    </xf>
    <xf numFmtId="165" fontId="35" fillId="4" borderId="61" xfId="0" applyNumberFormat="1" applyFont="1" applyFill="1" applyBorder="1" applyAlignment="1">
      <alignment horizontal="center"/>
    </xf>
    <xf numFmtId="165" fontId="35" fillId="4" borderId="62" xfId="0" applyNumberFormat="1" applyFont="1" applyFill="1" applyBorder="1" applyAlignment="1">
      <alignment horizontal="center"/>
    </xf>
    <xf numFmtId="165" fontId="35" fillId="4" borderId="63" xfId="0" applyNumberFormat="1" applyFont="1" applyFill="1" applyBorder="1" applyAlignment="1">
      <alignment horizontal="center"/>
    </xf>
    <xf numFmtId="165" fontId="35" fillId="4" borderId="64" xfId="0" applyNumberFormat="1" applyFont="1" applyFill="1" applyBorder="1" applyAlignment="1">
      <alignment horizontal="center"/>
    </xf>
    <xf numFmtId="165" fontId="35" fillId="4" borderId="65" xfId="0" applyNumberFormat="1" applyFont="1" applyFill="1" applyBorder="1" applyAlignment="1">
      <alignment horizontal="center"/>
    </xf>
    <xf numFmtId="165" fontId="35" fillId="4" borderId="66" xfId="0" applyNumberFormat="1" applyFont="1" applyFill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65" fontId="35" fillId="4" borderId="68" xfId="0" applyNumberFormat="1" applyFont="1" applyFill="1" applyBorder="1" applyAlignment="1">
      <alignment horizontal="center"/>
    </xf>
    <xf numFmtId="165" fontId="35" fillId="4" borderId="69" xfId="0" applyNumberFormat="1" applyFont="1" applyFill="1" applyBorder="1" applyAlignment="1">
      <alignment horizontal="center"/>
    </xf>
    <xf numFmtId="165" fontId="35" fillId="4" borderId="70" xfId="0" applyNumberFormat="1" applyFont="1" applyFill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40" fillId="2" borderId="73" xfId="0" applyFont="1" applyFill="1" applyBorder="1" applyAlignment="1">
      <alignment horizontal="left"/>
    </xf>
    <xf numFmtId="0" fontId="24" fillId="2" borderId="74" xfId="0" applyFont="1" applyFill="1" applyBorder="1" applyAlignment="1">
      <alignment horizontal="center"/>
    </xf>
    <xf numFmtId="0" fontId="27" fillId="2" borderId="75" xfId="0" applyFont="1" applyFill="1" applyBorder="1" applyAlignment="1">
      <alignment horizontal="center"/>
    </xf>
    <xf numFmtId="0" fontId="24" fillId="2" borderId="76" xfId="0" applyFont="1" applyFill="1" applyBorder="1" applyAlignment="1">
      <alignment horizontal="center"/>
    </xf>
    <xf numFmtId="0" fontId="40" fillId="2" borderId="77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24" fillId="3" borderId="78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" fontId="35" fillId="4" borderId="79" xfId="0" applyNumberFormat="1" applyFont="1" applyFill="1" applyBorder="1" applyAlignment="1">
      <alignment horizontal="center"/>
    </xf>
    <xf numFmtId="1" fontId="35" fillId="4" borderId="80" xfId="0" applyNumberFormat="1" applyFont="1" applyFill="1" applyBorder="1" applyAlignment="1">
      <alignment horizontal="center"/>
    </xf>
    <xf numFmtId="1" fontId="35" fillId="4" borderId="81" xfId="0" applyNumberFormat="1" applyFont="1" applyFill="1" applyBorder="1" applyAlignment="1">
      <alignment horizontal="center"/>
    </xf>
    <xf numFmtId="1" fontId="35" fillId="4" borderId="82" xfId="0" applyNumberFormat="1" applyFont="1" applyFill="1" applyBorder="1" applyAlignment="1">
      <alignment horizontal="center"/>
    </xf>
    <xf numFmtId="1" fontId="35" fillId="4" borderId="83" xfId="0" applyNumberFormat="1" applyFont="1" applyFill="1" applyBorder="1" applyAlignment="1">
      <alignment horizontal="center"/>
    </xf>
    <xf numFmtId="1" fontId="35" fillId="4" borderId="84" xfId="0" applyNumberFormat="1" applyFont="1" applyFill="1" applyBorder="1" applyAlignment="1">
      <alignment horizontal="center"/>
    </xf>
    <xf numFmtId="1" fontId="35" fillId="4" borderId="85" xfId="0" applyNumberFormat="1" applyFont="1" applyFill="1" applyBorder="1" applyAlignment="1">
      <alignment horizontal="center"/>
    </xf>
    <xf numFmtId="1" fontId="35" fillId="4" borderId="86" xfId="0" applyNumberFormat="1" applyFont="1" applyFill="1" applyBorder="1" applyAlignment="1">
      <alignment horizontal="center"/>
    </xf>
    <xf numFmtId="1" fontId="35" fillId="4" borderId="87" xfId="0" applyNumberFormat="1" applyFont="1" applyFill="1" applyBorder="1" applyAlignment="1">
      <alignment horizontal="center"/>
    </xf>
    <xf numFmtId="1" fontId="35" fillId="4" borderId="88" xfId="0" applyNumberFormat="1" applyFont="1" applyFill="1" applyBorder="1" applyAlignment="1">
      <alignment horizontal="center"/>
    </xf>
    <xf numFmtId="1" fontId="35" fillId="4" borderId="89" xfId="0" applyNumberFormat="1" applyFont="1" applyFill="1" applyBorder="1" applyAlignment="1">
      <alignment horizontal="center"/>
    </xf>
    <xf numFmtId="0" fontId="15" fillId="0" borderId="78" xfId="0" applyFont="1" applyBorder="1" applyAlignment="1">
      <alignment horizontal="right" vertical="center"/>
    </xf>
    <xf numFmtId="1" fontId="1" fillId="0" borderId="90" xfId="0" applyNumberFormat="1" applyFont="1" applyBorder="1" applyAlignment="1">
      <alignment horizontal="center"/>
    </xf>
    <xf numFmtId="0" fontId="16" fillId="0" borderId="91" xfId="0" applyFont="1" applyBorder="1" applyAlignment="1">
      <alignment vertical="center"/>
    </xf>
    <xf numFmtId="1" fontId="1" fillId="0" borderId="90" xfId="0" applyNumberFormat="1" applyFont="1" applyFill="1" applyBorder="1" applyAlignment="1">
      <alignment horizontal="center"/>
    </xf>
    <xf numFmtId="1" fontId="1" fillId="0" borderId="92" xfId="0" applyNumberFormat="1" applyFont="1" applyFill="1" applyBorder="1" applyAlignment="1">
      <alignment horizontal="center"/>
    </xf>
    <xf numFmtId="0" fontId="24" fillId="0" borderId="93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23" fillId="2" borderId="94" xfId="0" applyFont="1" applyFill="1" applyBorder="1" applyAlignment="1">
      <alignment horizontal="left"/>
    </xf>
    <xf numFmtId="0" fontId="40" fillId="2" borderId="94" xfId="0" applyFont="1" applyFill="1" applyBorder="1" applyAlignment="1">
      <alignment horizontal="left"/>
    </xf>
    <xf numFmtId="0" fontId="23" fillId="2" borderId="43" xfId="0" applyFont="1" applyFill="1" applyBorder="1" applyAlignment="1">
      <alignment horizontal="left"/>
    </xf>
    <xf numFmtId="0" fontId="40" fillId="2" borderId="9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/>
    </xf>
    <xf numFmtId="165" fontId="13" fillId="0" borderId="32" xfId="0" applyNumberFormat="1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1" fontId="13" fillId="0" borderId="92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65" fontId="13" fillId="0" borderId="97" xfId="0" applyNumberFormat="1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1" fontId="13" fillId="0" borderId="98" xfId="0" applyNumberFormat="1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1" fontId="1" fillId="0" borderId="90" xfId="0" applyNumberFormat="1" applyFont="1" applyBorder="1" applyAlignment="1">
      <alignment/>
    </xf>
    <xf numFmtId="1" fontId="1" fillId="0" borderId="102" xfId="0" applyNumberFormat="1" applyFont="1" applyBorder="1" applyAlignment="1">
      <alignment/>
    </xf>
    <xf numFmtId="1" fontId="13" fillId="0" borderId="29" xfId="0" applyNumberFormat="1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0" fontId="0" fillId="0" borderId="90" xfId="0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11" fillId="0" borderId="52" xfId="0" applyFont="1" applyBorder="1" applyAlignment="1">
      <alignment horizontal="center"/>
    </xf>
    <xf numFmtId="165" fontId="13" fillId="5" borderId="32" xfId="0" applyNumberFormat="1" applyFont="1" applyFill="1" applyBorder="1" applyAlignment="1">
      <alignment horizontal="center" vertical="center"/>
    </xf>
    <xf numFmtId="1" fontId="13" fillId="5" borderId="92" xfId="0" applyNumberFormat="1" applyFont="1" applyFill="1" applyBorder="1" applyAlignment="1">
      <alignment horizontal="center" vertical="center"/>
    </xf>
    <xf numFmtId="1" fontId="13" fillId="5" borderId="104" xfId="0" applyNumberFormat="1" applyFont="1" applyFill="1" applyBorder="1" applyAlignment="1">
      <alignment horizontal="center" vertical="center"/>
    </xf>
    <xf numFmtId="165" fontId="13" fillId="0" borderId="92" xfId="0" applyNumberFormat="1" applyFont="1" applyFill="1" applyBorder="1" applyAlignment="1">
      <alignment horizontal="center" vertical="center"/>
    </xf>
    <xf numFmtId="165" fontId="13" fillId="0" borderId="90" xfId="0" applyNumberFormat="1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167" fontId="0" fillId="0" borderId="0" xfId="0" applyNumberFormat="1" applyAlignment="1">
      <alignment/>
    </xf>
    <xf numFmtId="2" fontId="15" fillId="3" borderId="0" xfId="0" applyNumberFormat="1" applyFont="1" applyFill="1" applyAlignment="1">
      <alignment horizontal="center"/>
    </xf>
    <xf numFmtId="0" fontId="13" fillId="0" borderId="90" xfId="0" applyFont="1" applyFill="1" applyBorder="1" applyAlignment="1">
      <alignment horizontal="center"/>
    </xf>
    <xf numFmtId="2" fontId="13" fillId="0" borderId="90" xfId="0" applyNumberFormat="1" applyFont="1" applyBorder="1" applyAlignment="1">
      <alignment horizontal="center"/>
    </xf>
    <xf numFmtId="2" fontId="13" fillId="0" borderId="9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6" borderId="0" xfId="0" applyNumberFormat="1" applyFill="1" applyAlignment="1">
      <alignment/>
    </xf>
    <xf numFmtId="167" fontId="15" fillId="6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13" fillId="0" borderId="0" xfId="0" applyFont="1" applyAlignment="1">
      <alignment horizontal="center"/>
    </xf>
    <xf numFmtId="1" fontId="35" fillId="4" borderId="105" xfId="0" applyNumberFormat="1" applyFont="1" applyFill="1" applyBorder="1" applyAlignment="1">
      <alignment horizontal="center"/>
    </xf>
    <xf numFmtId="1" fontId="35" fillId="4" borderId="106" xfId="0" applyNumberFormat="1" applyFont="1" applyFill="1" applyBorder="1" applyAlignment="1">
      <alignment horizontal="center"/>
    </xf>
    <xf numFmtId="1" fontId="35" fillId="4" borderId="107" xfId="0" applyNumberFormat="1" applyFont="1" applyFill="1" applyBorder="1" applyAlignment="1">
      <alignment horizontal="center"/>
    </xf>
    <xf numFmtId="1" fontId="35" fillId="4" borderId="108" xfId="0" applyNumberFormat="1" applyFont="1" applyFill="1" applyBorder="1" applyAlignment="1">
      <alignment horizontal="center"/>
    </xf>
    <xf numFmtId="1" fontId="35" fillId="4" borderId="109" xfId="0" applyNumberFormat="1" applyFont="1" applyFill="1" applyBorder="1" applyAlignment="1">
      <alignment horizontal="center"/>
    </xf>
    <xf numFmtId="1" fontId="35" fillId="4" borderId="110" xfId="0" applyNumberFormat="1" applyFont="1" applyFill="1" applyBorder="1" applyAlignment="1">
      <alignment horizontal="center"/>
    </xf>
    <xf numFmtId="1" fontId="35" fillId="4" borderId="111" xfId="0" applyNumberFormat="1" applyFont="1" applyFill="1" applyBorder="1" applyAlignment="1">
      <alignment horizontal="center"/>
    </xf>
    <xf numFmtId="1" fontId="35" fillId="4" borderId="112" xfId="0" applyNumberFormat="1" applyFont="1" applyFill="1" applyBorder="1" applyAlignment="1">
      <alignment horizontal="center"/>
    </xf>
    <xf numFmtId="0" fontId="24" fillId="0" borderId="10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54" fillId="0" borderId="0" xfId="0" applyNumberFormat="1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165" fontId="19" fillId="4" borderId="60" xfId="0" applyNumberFormat="1" applyFont="1" applyFill="1" applyBorder="1" applyAlignment="1">
      <alignment horizontal="right"/>
    </xf>
    <xf numFmtId="165" fontId="19" fillId="4" borderId="113" xfId="0" applyNumberFormat="1" applyFont="1" applyFill="1" applyBorder="1" applyAlignment="1">
      <alignment horizontal="right"/>
    </xf>
    <xf numFmtId="2" fontId="19" fillId="4" borderId="60" xfId="0" applyNumberFormat="1" applyFont="1" applyFill="1" applyBorder="1" applyAlignment="1">
      <alignment horizontal="right"/>
    </xf>
    <xf numFmtId="0" fontId="20" fillId="4" borderId="114" xfId="0" applyFont="1" applyFill="1" applyBorder="1" applyAlignment="1">
      <alignment horizontal="right"/>
    </xf>
    <xf numFmtId="0" fontId="20" fillId="4" borderId="115" xfId="0" applyFont="1" applyFill="1" applyBorder="1" applyAlignment="1">
      <alignment horizontal="right"/>
    </xf>
    <xf numFmtId="165" fontId="19" fillId="4" borderId="63" xfId="0" applyNumberFormat="1" applyFont="1" applyFill="1" applyBorder="1" applyAlignment="1">
      <alignment horizontal="right"/>
    </xf>
    <xf numFmtId="165" fontId="19" fillId="4" borderId="116" xfId="0" applyNumberFormat="1" applyFont="1" applyFill="1" applyBorder="1" applyAlignment="1">
      <alignment horizontal="right"/>
    </xf>
    <xf numFmtId="2" fontId="19" fillId="4" borderId="63" xfId="0" applyNumberFormat="1" applyFont="1" applyFill="1" applyBorder="1" applyAlignment="1">
      <alignment horizontal="right"/>
    </xf>
    <xf numFmtId="0" fontId="20" fillId="4" borderId="117" xfId="0" applyFont="1" applyFill="1" applyBorder="1" applyAlignment="1">
      <alignment horizontal="right"/>
    </xf>
    <xf numFmtId="0" fontId="20" fillId="4" borderId="116" xfId="0" applyFont="1" applyFill="1" applyBorder="1" applyAlignment="1">
      <alignment horizontal="right"/>
    </xf>
    <xf numFmtId="165" fontId="19" fillId="4" borderId="66" xfId="0" applyNumberFormat="1" applyFont="1" applyFill="1" applyBorder="1" applyAlignment="1">
      <alignment horizontal="right"/>
    </xf>
    <xf numFmtId="165" fontId="19" fillId="4" borderId="118" xfId="0" applyNumberFormat="1" applyFont="1" applyFill="1" applyBorder="1" applyAlignment="1">
      <alignment horizontal="right"/>
    </xf>
    <xf numFmtId="2" fontId="19" fillId="4" borderId="66" xfId="0" applyNumberFormat="1" applyFont="1" applyFill="1" applyBorder="1" applyAlignment="1">
      <alignment horizontal="right"/>
    </xf>
    <xf numFmtId="0" fontId="20" fillId="4" borderId="94" xfId="0" applyFont="1" applyFill="1" applyBorder="1" applyAlignment="1">
      <alignment horizontal="right"/>
    </xf>
    <xf numFmtId="0" fontId="20" fillId="4" borderId="118" xfId="0" applyFont="1" applyFill="1" applyBorder="1" applyAlignment="1">
      <alignment horizontal="right"/>
    </xf>
    <xf numFmtId="0" fontId="19" fillId="4" borderId="66" xfId="0" applyFont="1" applyFill="1" applyBorder="1" applyAlignment="1">
      <alignment horizontal="right"/>
    </xf>
    <xf numFmtId="0" fontId="19" fillId="4" borderId="118" xfId="0" applyFont="1" applyFill="1" applyBorder="1" applyAlignment="1">
      <alignment horizontal="right"/>
    </xf>
    <xf numFmtId="0" fontId="19" fillId="4" borderId="60" xfId="0" applyFont="1" applyFill="1" applyBorder="1" applyAlignment="1">
      <alignment horizontal="right"/>
    </xf>
    <xf numFmtId="0" fontId="19" fillId="4" borderId="113" xfId="0" applyFont="1" applyFill="1" applyBorder="1" applyAlignment="1">
      <alignment horizontal="right"/>
    </xf>
    <xf numFmtId="0" fontId="22" fillId="4" borderId="119" xfId="0" applyFont="1" applyFill="1" applyBorder="1" applyAlignment="1">
      <alignment horizontal="right"/>
    </xf>
    <xf numFmtId="0" fontId="22" fillId="4" borderId="113" xfId="0" applyFont="1" applyFill="1" applyBorder="1" applyAlignment="1">
      <alignment horizontal="right"/>
    </xf>
    <xf numFmtId="0" fontId="22" fillId="4" borderId="120" xfId="0" applyFont="1" applyFill="1" applyBorder="1" applyAlignment="1">
      <alignment horizontal="right"/>
    </xf>
    <xf numFmtId="0" fontId="22" fillId="4" borderId="121" xfId="0" applyFont="1" applyFill="1" applyBorder="1" applyAlignment="1">
      <alignment horizontal="right"/>
    </xf>
    <xf numFmtId="0" fontId="8" fillId="0" borderId="12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3" borderId="44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6" fillId="0" borderId="124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6" fillId="0" borderId="126" xfId="0" applyFont="1" applyBorder="1" applyAlignment="1">
      <alignment horizontal="center"/>
    </xf>
    <xf numFmtId="0" fontId="6" fillId="0" borderId="127" xfId="0" applyFont="1" applyBorder="1" applyAlignment="1">
      <alignment horizontal="center"/>
    </xf>
    <xf numFmtId="0" fontId="24" fillId="3" borderId="128" xfId="0" applyFont="1" applyFill="1" applyBorder="1" applyAlignment="1">
      <alignment horizontal="center" vertical="center"/>
    </xf>
    <xf numFmtId="0" fontId="24" fillId="3" borderId="12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0" xfId="0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0" fillId="0" borderId="131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0" fillId="0" borderId="132" xfId="0" applyBorder="1" applyAlignment="1">
      <alignment/>
    </xf>
    <xf numFmtId="0" fontId="0" fillId="0" borderId="133" xfId="0" applyBorder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3" borderId="103" xfId="0" applyFont="1" applyFill="1" applyBorder="1" applyAlignment="1">
      <alignment horizontal="center" vertical="center"/>
    </xf>
    <xf numFmtId="0" fontId="24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134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10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FM_Hd_06_A</a:t>
            </a:r>
          </a:p>
        </c:rich>
      </c:tx>
      <c:layout>
        <c:manualLayout>
          <c:xMode val="factor"/>
          <c:yMode val="factor"/>
          <c:x val="-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9925"/>
          <c:w val="0.9575"/>
          <c:h val="0.8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46426640"/>
        <c:axId val="15186577"/>
      </c:scatterChart>
      <c:valAx>
        <c:axId val="4642664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86577"/>
        <c:crosses val="autoZero"/>
        <c:crossBetween val="midCat"/>
        <c:dispUnits/>
      </c:valAx>
      <c:valAx>
        <c:axId val="15186577"/>
        <c:scaling>
          <c:orientation val="minMax"/>
          <c:max val="90"/>
          <c:min val="5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266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1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Dark Current</a:t>
            </a:r>
          </a:p>
        </c:rich>
      </c:tx>
      <c:layout>
        <c:manualLayout>
          <c:xMode val="factor"/>
          <c:yMode val="factor"/>
          <c:x val="0.00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275"/>
          <c:w val="0.9525"/>
          <c:h val="0.896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Modul!$AN$3</c:f>
              <c:strCache>
                <c:ptCount val="1"/>
                <c:pt idx="0">
                  <c:v>Imin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Modul!$AK$4:$AK$31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Modul!$AN$4:$AN$31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Modul!$AO$3</c:f>
              <c:strCache>
                <c:ptCount val="1"/>
                <c:pt idx="0">
                  <c:v>Imax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Modul!$AK$4:$AK$31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Modul!$AO$4:$AO$31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axId val="15020010"/>
        <c:axId val="962363"/>
      </c:scatterChart>
      <c:valAx>
        <c:axId val="15020010"/>
        <c:scaling>
          <c:orientation val="minMax"/>
          <c:max val="1.8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U </a:t>
                </a: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, kV</a:t>
                </a:r>
              </a:p>
            </c:rich>
          </c:tx>
          <c:layout>
            <c:manualLayout>
              <c:xMode val="factor"/>
              <c:yMode val="factor"/>
              <c:x val="-0.015"/>
              <c:y val="0.1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2363"/>
        <c:crosses val="autoZero"/>
        <c:crossBetween val="midCat"/>
        <c:dispUnits/>
      </c:valAx>
      <c:valAx>
        <c:axId val="962363"/>
        <c:scaling>
          <c:orientation val="minMax"/>
          <c:max val="80"/>
          <c:min val="0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875" b="1" i="0" u="none" baseline="-25000">
                    <a:latin typeface="Arial"/>
                    <a:ea typeface="Arial"/>
                    <a:cs typeface="Arial"/>
                  </a:rPr>
                  <a:t>DC</a:t>
                </a: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, nA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200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11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Tabelle3!$C$4</c:f>
              <c:strCache>
                <c:ptCount val="1"/>
                <c:pt idx="0">
                  <c:v>IL,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Tabelle3!$C$5:$C$68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Tabelle3!$D$4</c:f>
              <c:strCache>
                <c:ptCount val="1"/>
                <c:pt idx="0">
                  <c:v>IU,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Tabelle3!$D$5:$D$68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8661268"/>
        <c:axId val="10842549"/>
      </c:lineChart>
      <c:catAx>
        <c:axId val="8661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42549"/>
        <c:crosses val="autoZero"/>
        <c:auto val="1"/>
        <c:lblOffset val="100"/>
        <c:noMultiLvlLbl val="0"/>
      </c:catAx>
      <c:valAx>
        <c:axId val="10842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61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Tabelle3!$L$4</c:f>
              <c:strCache>
                <c:ptCount val="1"/>
                <c:pt idx="0">
                  <c:v>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Tabelle3!$K$5:$K$36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Tabelle3!$L$5:$L$36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Tabelle3!$M$4</c:f>
              <c:strCache>
                <c:ptCount val="1"/>
                <c:pt idx="0">
                  <c:v>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Tabelle3!$K$5:$K$36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Tabelle3!$M$5:$M$36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axId val="30474078"/>
        <c:axId val="5831247"/>
      </c:scatterChart>
      <c:valAx>
        <c:axId val="3047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247"/>
        <c:crosses val="autoZero"/>
        <c:crossBetween val="midCat"/>
        <c:dispUnits/>
      </c:valAx>
      <c:valAx>
        <c:axId val="5831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74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Tabelle3!$O$5:$O$13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Tabelle3!$P$5:$P$13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52481224"/>
        <c:axId val="2568969"/>
      </c:barChart>
      <c:catAx>
        <c:axId val="5248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81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FM_Hd_06_B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9"/>
          <c:w val="0.94825"/>
          <c:h val="0.8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461466"/>
        <c:axId val="22153195"/>
      </c:scatterChart>
      <c:valAx>
        <c:axId val="246146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153195"/>
        <c:crosses val="autoZero"/>
        <c:crossBetween val="midCat"/>
        <c:dispUnits/>
      </c:valAx>
      <c:valAx>
        <c:axId val="22153195"/>
        <c:scaling>
          <c:orientation val="minMax"/>
          <c:max val="90"/>
          <c:min val="5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14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13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FM_Hd_06_48B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025"/>
          <c:w val="0.946"/>
          <c:h val="0.8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Panel!$I$9</c:f>
              <c:strCache>
                <c:ptCount val="1"/>
                <c:pt idx="0">
                  <c:v>IL, nA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Panel!$I$10:$I$73</c:f>
              <c:numCache/>
            </c:numRef>
          </c:yVal>
          <c:smooth val="0"/>
        </c:ser>
        <c:ser>
          <c:idx val="1"/>
          <c:order val="1"/>
          <c:tx>
            <c:strRef>
              <c:f>Panel!$L$9</c:f>
              <c:strCache>
                <c:ptCount val="1"/>
                <c:pt idx="0">
                  <c:v>IU, nA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Panel!$L$10:$L$73</c:f>
              <c:numCache/>
            </c:numRef>
          </c:yVal>
          <c:smooth val="0"/>
        </c:ser>
        <c:axId val="65161028"/>
        <c:axId val="49578341"/>
      </c:scatterChart>
      <c:valAx>
        <c:axId val="6516102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23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578341"/>
        <c:crosses val="autoZero"/>
        <c:crossBetween val="midCat"/>
        <c:dispUnits/>
      </c:valAx>
      <c:valAx>
        <c:axId val="4957834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DC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</a:t>
                </a: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 nA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610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"/>
          <c:y val="0.151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FM_Hd_06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725"/>
          <c:w val="0.9657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Modul!$B$10:$B$73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Modul!$C$10:$C$73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43551886"/>
        <c:axId val="56422655"/>
      </c:scatterChart>
      <c:valAx>
        <c:axId val="4355188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267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22655"/>
        <c:crosses val="autoZero"/>
        <c:crossBetween val="midCat"/>
        <c:dispUnits/>
      </c:valAx>
      <c:valAx>
        <c:axId val="564226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6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518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640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75"/>
          <c:w val="0.963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Modul!$N$9</c:f>
              <c:strCache>
                <c:ptCount val="1"/>
                <c:pt idx="0">
                  <c:v>BU_3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Modul!$N$10:$N$64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Modul!$L$9</c:f>
              <c:strCache>
                <c:ptCount val="1"/>
                <c:pt idx="0">
                  <c:v>BL-2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Modul!$L$10:$L$64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Modul!$M$9</c:f>
              <c:strCache>
                <c:ptCount val="1"/>
                <c:pt idx="0">
                  <c:v>BL-3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Modul!$M$10:$M$64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Modul!$O$9</c:f>
              <c:strCache>
                <c:ptCount val="1"/>
                <c:pt idx="0">
                  <c:v>BU-4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Modul!$O$10:$O$64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axId val="38041848"/>
        <c:axId val="6832313"/>
      </c:scatterChart>
      <c:valAx>
        <c:axId val="3804184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X, cm</a:t>
                </a:r>
              </a:p>
            </c:rich>
          </c:tx>
          <c:layout>
            <c:manualLayout>
              <c:xMode val="factor"/>
              <c:yMode val="factor"/>
              <c:x val="0.0235"/>
              <c:y val="0.1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32313"/>
        <c:crosses val="autoZero"/>
        <c:crossBetween val="midCat"/>
        <c:dispUnits/>
      </c:valAx>
      <c:valAx>
        <c:axId val="6832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418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659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Modul!$U$2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dP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9,0987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-0,0007</a:t>
                    </a:r>
                    <a:r>
                      <a:rPr lang="en-US" cap="none" sz="120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Modul!$T$3:$T$76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Modul!$U$3:$U$76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yVal>
          <c:smooth val="0"/>
        </c:ser>
        <c:axId val="61490818"/>
        <c:axId val="16546451"/>
      </c:scatterChart>
      <c:valAx>
        <c:axId val="61490818"/>
        <c:scaling>
          <c:orientation val="minMax"/>
          <c:max val="1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46451"/>
        <c:crosses val="autoZero"/>
        <c:crossBetween val="midCat"/>
        <c:dispUnits/>
      </c:valAx>
      <c:valAx>
        <c:axId val="16546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908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Modul!$AC$2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dP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9,1012e</a:t>
                    </a:r>
                    <a:r>
                      <a:rPr lang="en-US" cap="none" sz="1100" b="0" i="0" u="none" baseline="30000"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0,9986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Modul!$AB$3:$AB$78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xVal>
          <c:yVal>
            <c:numRef>
              <c:f>Modul!$AC$3:$AC$78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0"/>
        </c:ser>
        <c:axId val="14700332"/>
        <c:axId val="65194125"/>
      </c:scatterChart>
      <c:valAx>
        <c:axId val="14700332"/>
        <c:scaling>
          <c:orientation val="minMax"/>
          <c:max val="1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194125"/>
        <c:crosses val="autoZero"/>
        <c:crossBetween val="midCat"/>
        <c:dispUnits/>
      </c:valAx>
      <c:valAx>
        <c:axId val="65194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00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"Dark" Pulse Rate 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8475"/>
          <c:w val="0.932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Modul!$AL$3</c:f>
              <c:strCache>
                <c:ptCount val="1"/>
                <c:pt idx="0">
                  <c:v>BU-4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Modul!$AK$4:$AK$31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Modul!$AL$4:$AL$31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Modul!$AM$3</c:f>
              <c:strCache>
                <c:ptCount val="1"/>
                <c:pt idx="0">
                  <c:v>BU-20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Modul!$AK$4:$AK$31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Modul!$AM$4:$AM$31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axId val="49876214"/>
        <c:axId val="46232743"/>
      </c:scatterChart>
      <c:valAx>
        <c:axId val="49876214"/>
        <c:scaling>
          <c:orientation val="minMax"/>
          <c:max val="1.8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 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, kV</a:t>
                </a:r>
              </a:p>
            </c:rich>
          </c:tx>
          <c:layout>
            <c:manualLayout>
              <c:xMode val="factor"/>
              <c:yMode val="factor"/>
              <c:x val="0.0145"/>
              <c:y val="0.1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32743"/>
        <c:crosses val="autoZero"/>
        <c:crossBetween val="midCat"/>
        <c:dispUnits/>
      </c:valAx>
      <c:valAx>
        <c:axId val="4623274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Rate</a:t>
                </a: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 , Hz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762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5"/>
          <c:y val="0.12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75"/>
          <c:w val="0.93925"/>
          <c:h val="0.9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Modul!$AL$3</c:f>
              <c:strCache>
                <c:ptCount val="1"/>
                <c:pt idx="0">
                  <c:v>BU-4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Modul!$AK$4:$AK$31</c:f>
              <c:numCache/>
            </c:numRef>
          </c:xVal>
          <c:yVal>
            <c:numRef>
              <c:f>Modul!$AL$4:$AL$31</c:f>
              <c:numCache/>
            </c:numRef>
          </c:yVal>
          <c:smooth val="0"/>
        </c:ser>
        <c:ser>
          <c:idx val="1"/>
          <c:order val="1"/>
          <c:tx>
            <c:strRef>
              <c:f>Modul!$AM$3</c:f>
              <c:strCache>
                <c:ptCount val="1"/>
                <c:pt idx="0">
                  <c:v>BU-20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Modul!$AK$4:$AK$31</c:f>
              <c:numCache/>
            </c:numRef>
          </c:xVal>
          <c:yVal>
            <c:numRef>
              <c:f>Modul!$AM$4:$AM$31</c:f>
              <c:numCache/>
            </c:numRef>
          </c:yVal>
          <c:smooth val="0"/>
        </c:ser>
        <c:ser>
          <c:idx val="3"/>
          <c:order val="2"/>
          <c:tx>
            <c:strRef>
              <c:f>Modul!$AO$3</c:f>
              <c:strCache>
                <c:ptCount val="1"/>
                <c:pt idx="0">
                  <c:v>Imax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Modul!$AK$4:$AK$31</c:f>
              <c:numCache/>
            </c:numRef>
          </c:xVal>
          <c:yVal>
            <c:numRef>
              <c:f>Modul!$AO$4:$AO$31</c:f>
              <c:numCache/>
            </c:numRef>
          </c:yVal>
          <c:smooth val="0"/>
        </c:ser>
        <c:axId val="13441504"/>
        <c:axId val="53864673"/>
      </c:scatterChart>
      <c:valAx>
        <c:axId val="13441504"/>
        <c:scaling>
          <c:orientation val="minMax"/>
          <c:max val="1.8"/>
          <c:min val="1.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64673"/>
        <c:crosses val="autoZero"/>
        <c:crossBetween val="midCat"/>
        <c:dispUnits/>
      </c:valAx>
      <c:valAx>
        <c:axId val="53864673"/>
        <c:scaling>
          <c:orientation val="minMax"/>
          <c:max val="3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415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25"/>
          <c:y val="0.0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85</xdr:row>
      <xdr:rowOff>9525</xdr:rowOff>
    </xdr:from>
    <xdr:to>
      <xdr:col>8</xdr:col>
      <xdr:colOff>447675</xdr:colOff>
      <xdr:row>101</xdr:row>
      <xdr:rowOff>95250</xdr:rowOff>
    </xdr:to>
    <xdr:graphicFrame>
      <xdr:nvGraphicFramePr>
        <xdr:cNvPr id="1" name="Chart 11"/>
        <xdr:cNvGraphicFramePr/>
      </xdr:nvGraphicFramePr>
      <xdr:xfrm>
        <a:off x="19050" y="12220575"/>
        <a:ext cx="45434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85</xdr:row>
      <xdr:rowOff>9525</xdr:rowOff>
    </xdr:from>
    <xdr:to>
      <xdr:col>16</xdr:col>
      <xdr:colOff>657225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72000" y="12220575"/>
        <a:ext cx="43148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457200</xdr:colOff>
      <xdr:row>101</xdr:row>
      <xdr:rowOff>95250</xdr:rowOff>
    </xdr:from>
    <xdr:to>
      <xdr:col>16</xdr:col>
      <xdr:colOff>657225</xdr:colOff>
      <xdr:row>118</xdr:row>
      <xdr:rowOff>0</xdr:rowOff>
    </xdr:to>
    <xdr:graphicFrame>
      <xdr:nvGraphicFramePr>
        <xdr:cNvPr id="3" name="Chart 19"/>
        <xdr:cNvGraphicFramePr/>
      </xdr:nvGraphicFramePr>
      <xdr:xfrm>
        <a:off x="4572000" y="14897100"/>
        <a:ext cx="431482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0</xdr:rowOff>
    </xdr:from>
    <xdr:to>
      <xdr:col>7</xdr:col>
      <xdr:colOff>295275</xdr:colOff>
      <xdr:row>99</xdr:row>
      <xdr:rowOff>9525</xdr:rowOff>
    </xdr:to>
    <xdr:graphicFrame>
      <xdr:nvGraphicFramePr>
        <xdr:cNvPr id="1" name="Chart 3"/>
        <xdr:cNvGraphicFramePr/>
      </xdr:nvGraphicFramePr>
      <xdr:xfrm>
        <a:off x="9525" y="13535025"/>
        <a:ext cx="48196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82</xdr:row>
      <xdr:rowOff>0</xdr:rowOff>
    </xdr:from>
    <xdr:to>
      <xdr:col>14</xdr:col>
      <xdr:colOff>552450</xdr:colOff>
      <xdr:row>99</xdr:row>
      <xdr:rowOff>19050</xdr:rowOff>
    </xdr:to>
    <xdr:graphicFrame>
      <xdr:nvGraphicFramePr>
        <xdr:cNvPr id="2" name="Chart 4"/>
        <xdr:cNvGraphicFramePr/>
      </xdr:nvGraphicFramePr>
      <xdr:xfrm>
        <a:off x="4819650" y="13535025"/>
        <a:ext cx="48006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123825</xdr:colOff>
      <xdr:row>9</xdr:row>
      <xdr:rowOff>0</xdr:rowOff>
    </xdr:from>
    <xdr:to>
      <xdr:col>24</xdr:col>
      <xdr:colOff>219075</xdr:colOff>
      <xdr:row>24</xdr:row>
      <xdr:rowOff>123825</xdr:rowOff>
    </xdr:to>
    <xdr:graphicFrame>
      <xdr:nvGraphicFramePr>
        <xdr:cNvPr id="3" name="Chart 7"/>
        <xdr:cNvGraphicFramePr/>
      </xdr:nvGraphicFramePr>
      <xdr:xfrm>
        <a:off x="11782425" y="16383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695325</xdr:colOff>
      <xdr:row>34</xdr:row>
      <xdr:rowOff>85725</xdr:rowOff>
    </xdr:from>
    <xdr:to>
      <xdr:col>32</xdr:col>
      <xdr:colOff>28575</xdr:colOff>
      <xdr:row>50</xdr:row>
      <xdr:rowOff>47625</xdr:rowOff>
    </xdr:to>
    <xdr:graphicFrame>
      <xdr:nvGraphicFramePr>
        <xdr:cNvPr id="4" name="Chart 8"/>
        <xdr:cNvGraphicFramePr/>
      </xdr:nvGraphicFramePr>
      <xdr:xfrm>
        <a:off x="17687925" y="5772150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99</xdr:row>
      <xdr:rowOff>19050</xdr:rowOff>
    </xdr:from>
    <xdr:to>
      <xdr:col>7</xdr:col>
      <xdr:colOff>295275</xdr:colOff>
      <xdr:row>114</xdr:row>
      <xdr:rowOff>142875</xdr:rowOff>
    </xdr:to>
    <xdr:graphicFrame>
      <xdr:nvGraphicFramePr>
        <xdr:cNvPr id="5" name="Chart 10"/>
        <xdr:cNvGraphicFramePr/>
      </xdr:nvGraphicFramePr>
      <xdr:xfrm>
        <a:off x="0" y="16306800"/>
        <a:ext cx="482917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33</xdr:col>
      <xdr:colOff>352425</xdr:colOff>
      <xdr:row>31</xdr:row>
      <xdr:rowOff>28575</xdr:rowOff>
    </xdr:from>
    <xdr:to>
      <xdr:col>39</xdr:col>
      <xdr:colOff>447675</xdr:colOff>
      <xdr:row>46</xdr:row>
      <xdr:rowOff>152400</xdr:rowOff>
    </xdr:to>
    <xdr:graphicFrame>
      <xdr:nvGraphicFramePr>
        <xdr:cNvPr id="6" name="Chart 11"/>
        <xdr:cNvGraphicFramePr/>
      </xdr:nvGraphicFramePr>
      <xdr:xfrm>
        <a:off x="23441025" y="52292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295275</xdr:colOff>
      <xdr:row>99</xdr:row>
      <xdr:rowOff>9525</xdr:rowOff>
    </xdr:from>
    <xdr:to>
      <xdr:col>14</xdr:col>
      <xdr:colOff>561975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4829175" y="16297275"/>
        <a:ext cx="4800600" cy="256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20</xdr:row>
      <xdr:rowOff>95250</xdr:rowOff>
    </xdr:from>
    <xdr:to>
      <xdr:col>11</xdr:col>
      <xdr:colOff>304800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4019550" y="33623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4</xdr:row>
      <xdr:rowOff>123825</xdr:rowOff>
    </xdr:from>
    <xdr:to>
      <xdr:col>10</xdr:col>
      <xdr:colOff>561975</xdr:colOff>
      <xdr:row>20</xdr:row>
      <xdr:rowOff>85725</xdr:rowOff>
    </xdr:to>
    <xdr:graphicFrame>
      <xdr:nvGraphicFramePr>
        <xdr:cNvPr id="2" name="Chart 2"/>
        <xdr:cNvGraphicFramePr/>
      </xdr:nvGraphicFramePr>
      <xdr:xfrm>
        <a:off x="3514725" y="8001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14</xdr:row>
      <xdr:rowOff>104775</xdr:rowOff>
    </xdr:from>
    <xdr:to>
      <xdr:col>19</xdr:col>
      <xdr:colOff>285750</xdr:colOff>
      <xdr:row>30</xdr:row>
      <xdr:rowOff>66675</xdr:rowOff>
    </xdr:to>
    <xdr:graphicFrame>
      <xdr:nvGraphicFramePr>
        <xdr:cNvPr id="3" name="Chart 3"/>
        <xdr:cNvGraphicFramePr/>
      </xdr:nvGraphicFramePr>
      <xdr:xfrm>
        <a:off x="10096500" y="24003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81">
      <selection activeCell="D4" sqref="D4:E4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2"/>
    </row>
    <row r="3" spans="4:7" ht="12.75">
      <c r="D3" s="1" t="s">
        <v>11</v>
      </c>
      <c r="E3" s="5">
        <v>80.8</v>
      </c>
      <c r="F3" s="3"/>
      <c r="G3" s="3"/>
    </row>
    <row r="4" spans="4:5" ht="13.5">
      <c r="D4" s="237" t="s">
        <v>2</v>
      </c>
      <c r="E4" s="237"/>
    </row>
    <row r="6" spans="1:16" ht="13.5" thickBot="1">
      <c r="A6" s="63" t="s">
        <v>12</v>
      </c>
      <c r="B6" s="245" t="s">
        <v>46</v>
      </c>
      <c r="C6" s="246"/>
      <c r="D6" s="6"/>
      <c r="E6" s="6"/>
      <c r="F6" s="6"/>
      <c r="G6" s="6"/>
      <c r="H6" s="6"/>
      <c r="N6" s="63" t="s">
        <v>12</v>
      </c>
      <c r="O6" s="245" t="s">
        <v>46</v>
      </c>
      <c r="P6" s="246"/>
    </row>
    <row r="7" spans="1:16" ht="14.25" thickBot="1" thickTop="1">
      <c r="A7" s="57" t="s">
        <v>9</v>
      </c>
      <c r="B7" s="247" t="s">
        <v>51</v>
      </c>
      <c r="C7" s="248"/>
      <c r="D7" s="248"/>
      <c r="E7" s="248"/>
      <c r="F7" s="248"/>
      <c r="G7" s="248"/>
      <c r="H7" s="249"/>
      <c r="I7" s="247" t="s">
        <v>47</v>
      </c>
      <c r="J7" s="248"/>
      <c r="K7" s="248"/>
      <c r="L7" s="248"/>
      <c r="M7" s="248"/>
      <c r="N7" s="248"/>
      <c r="O7" s="250"/>
      <c r="P7" s="107" t="s">
        <v>9</v>
      </c>
    </row>
    <row r="8" spans="1:16" ht="13.5" thickBot="1">
      <c r="A8" s="58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08"/>
      <c r="P8" s="105" t="s">
        <v>13</v>
      </c>
    </row>
    <row r="9" spans="1:16" ht="14.25" thickBot="1">
      <c r="A9" s="59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29</v>
      </c>
      <c r="I9" s="11" t="s">
        <v>3</v>
      </c>
      <c r="J9" s="12" t="s">
        <v>5</v>
      </c>
      <c r="K9" s="15" t="s">
        <v>7</v>
      </c>
      <c r="L9" s="14" t="s">
        <v>4</v>
      </c>
      <c r="M9" s="12" t="s">
        <v>6</v>
      </c>
      <c r="N9" s="12" t="s">
        <v>8</v>
      </c>
      <c r="O9" s="15" t="s">
        <v>29</v>
      </c>
      <c r="P9" s="106" t="s">
        <v>0</v>
      </c>
    </row>
    <row r="10" spans="1:16" s="109" customFormat="1" ht="10.5" customHeight="1">
      <c r="A10" s="19">
        <v>0</v>
      </c>
      <c r="B10" s="156"/>
      <c r="C10" s="157">
        <v>6.013</v>
      </c>
      <c r="D10" s="148">
        <f>$E$2*($E$3/C10)^2</f>
        <v>69.08524141481912</v>
      </c>
      <c r="E10" s="174"/>
      <c r="F10" s="157">
        <v>6.174</v>
      </c>
      <c r="G10" s="148">
        <f>$E$2*($E$3/F10)^2</f>
        <v>65.5291352630953</v>
      </c>
      <c r="H10" s="158"/>
      <c r="I10" s="156">
        <v>2</v>
      </c>
      <c r="J10" s="159">
        <v>5.497</v>
      </c>
      <c r="K10" s="148">
        <f>$E$2*($E$3/J10)^2</f>
        <v>82.6639613470678</v>
      </c>
      <c r="L10" s="156">
        <v>0</v>
      </c>
      <c r="M10" s="159">
        <v>5.741</v>
      </c>
      <c r="N10" s="148">
        <f>$E$2*($E$3/M10)^2</f>
        <v>75.78662960899912</v>
      </c>
      <c r="O10" s="160"/>
      <c r="P10" s="18">
        <v>0</v>
      </c>
    </row>
    <row r="11" spans="1:16" s="109" customFormat="1" ht="10.5" customHeight="1">
      <c r="A11" s="22">
        <v>1</v>
      </c>
      <c r="B11" s="146"/>
      <c r="C11" s="147">
        <v>6.037</v>
      </c>
      <c r="D11" s="148">
        <f aca="true" t="shared" si="0" ref="D11:D73">$E$2*($E$3/C11)^2</f>
        <v>68.53703865640652</v>
      </c>
      <c r="E11" s="175"/>
      <c r="F11" s="147">
        <v>6.121</v>
      </c>
      <c r="G11" s="148">
        <f aca="true" t="shared" si="1" ref="G11:G73">$E$2*($E$3/F11)^2</f>
        <v>66.66884453292728</v>
      </c>
      <c r="H11" s="149"/>
      <c r="I11" s="146">
        <v>1</v>
      </c>
      <c r="J11" s="147">
        <v>5.677</v>
      </c>
      <c r="K11" s="148">
        <f aca="true" t="shared" si="2" ref="K11:K73">$E$2*($E$3/J11)^2</f>
        <v>77.5050317998181</v>
      </c>
      <c r="L11" s="146">
        <v>0</v>
      </c>
      <c r="M11" s="147">
        <v>5.883</v>
      </c>
      <c r="N11" s="148">
        <f aca="true" t="shared" si="3" ref="N11:N73">$E$2*($E$3/M11)^2</f>
        <v>72.17220773061555</v>
      </c>
      <c r="O11" s="150"/>
      <c r="P11" s="110">
        <v>1</v>
      </c>
    </row>
    <row r="12" spans="1:16" s="109" customFormat="1" ht="10.5" customHeight="1">
      <c r="A12" s="22">
        <v>2</v>
      </c>
      <c r="B12" s="146"/>
      <c r="C12" s="147">
        <v>6.133</v>
      </c>
      <c r="D12" s="148">
        <f t="shared" si="0"/>
        <v>66.40820750126369</v>
      </c>
      <c r="E12" s="175"/>
      <c r="F12" s="147">
        <v>6.135</v>
      </c>
      <c r="G12" s="148">
        <f t="shared" si="1"/>
        <v>66.36491662399064</v>
      </c>
      <c r="H12" s="149"/>
      <c r="I12" s="146">
        <v>0</v>
      </c>
      <c r="J12" s="147">
        <v>5.481</v>
      </c>
      <c r="K12" s="172">
        <f t="shared" si="2"/>
        <v>83.14728696878946</v>
      </c>
      <c r="L12" s="146">
        <v>0</v>
      </c>
      <c r="M12" s="147">
        <v>5.924</v>
      </c>
      <c r="N12" s="148">
        <f t="shared" si="3"/>
        <v>71.17665719414177</v>
      </c>
      <c r="O12" s="150" t="s">
        <v>50</v>
      </c>
      <c r="P12" s="110">
        <v>2</v>
      </c>
    </row>
    <row r="13" spans="1:16" s="109" customFormat="1" ht="10.5" customHeight="1">
      <c r="A13" s="22">
        <v>3</v>
      </c>
      <c r="B13" s="146"/>
      <c r="C13" s="147">
        <v>6.126</v>
      </c>
      <c r="D13" s="148">
        <f t="shared" si="0"/>
        <v>66.56005962074697</v>
      </c>
      <c r="E13" s="175"/>
      <c r="F13" s="147">
        <v>5.92</v>
      </c>
      <c r="G13" s="148">
        <f t="shared" si="1"/>
        <v>71.27287436084734</v>
      </c>
      <c r="H13" s="149"/>
      <c r="I13" s="146">
        <v>1</v>
      </c>
      <c r="J13" s="147">
        <v>5.233</v>
      </c>
      <c r="K13" s="172">
        <f t="shared" si="2"/>
        <v>91.21499061012685</v>
      </c>
      <c r="L13" s="146">
        <v>0</v>
      </c>
      <c r="M13" s="147">
        <v>5.934</v>
      </c>
      <c r="N13" s="148">
        <f t="shared" si="3"/>
        <v>70.93696496763806</v>
      </c>
      <c r="O13" s="150" t="s">
        <v>50</v>
      </c>
      <c r="P13" s="110">
        <v>3</v>
      </c>
    </row>
    <row r="14" spans="1:16" s="109" customFormat="1" ht="10.5" customHeight="1">
      <c r="A14" s="22">
        <v>4</v>
      </c>
      <c r="B14" s="146"/>
      <c r="C14" s="147">
        <v>6.084</v>
      </c>
      <c r="D14" s="148">
        <f t="shared" si="0"/>
        <v>67.48220680795404</v>
      </c>
      <c r="E14" s="175"/>
      <c r="F14" s="147">
        <v>6.116</v>
      </c>
      <c r="G14" s="148">
        <f t="shared" si="1"/>
        <v>66.77789635822111</v>
      </c>
      <c r="H14" s="149"/>
      <c r="I14" s="146">
        <v>1</v>
      </c>
      <c r="J14" s="147">
        <v>5.908</v>
      </c>
      <c r="K14" s="148">
        <f t="shared" si="2"/>
        <v>71.56269937277935</v>
      </c>
      <c r="L14" s="146">
        <v>0</v>
      </c>
      <c r="M14" s="147">
        <v>5.886</v>
      </c>
      <c r="N14" s="148">
        <f t="shared" si="3"/>
        <v>72.09865644088974</v>
      </c>
      <c r="O14" s="150"/>
      <c r="P14" s="110">
        <v>4</v>
      </c>
    </row>
    <row r="15" spans="1:16" s="109" customFormat="1" ht="10.5" customHeight="1">
      <c r="A15" s="22">
        <v>5</v>
      </c>
      <c r="B15" s="146"/>
      <c r="C15" s="147">
        <v>6.002</v>
      </c>
      <c r="D15" s="148">
        <f t="shared" si="0"/>
        <v>69.33870160574043</v>
      </c>
      <c r="E15" s="175"/>
      <c r="F15" s="147">
        <v>5.798</v>
      </c>
      <c r="G15" s="148">
        <f t="shared" si="1"/>
        <v>74.30384113849728</v>
      </c>
      <c r="H15" s="149"/>
      <c r="I15" s="146">
        <v>3</v>
      </c>
      <c r="J15" s="147">
        <v>5.843</v>
      </c>
      <c r="K15" s="148">
        <f t="shared" si="2"/>
        <v>73.16374284507596</v>
      </c>
      <c r="L15" s="146">
        <v>0</v>
      </c>
      <c r="M15" s="147">
        <v>5.893</v>
      </c>
      <c r="N15" s="148">
        <f t="shared" si="3"/>
        <v>71.92747339431698</v>
      </c>
      <c r="O15" s="150"/>
      <c r="P15" s="110">
        <v>5</v>
      </c>
    </row>
    <row r="16" spans="1:16" s="109" customFormat="1" ht="10.5" customHeight="1">
      <c r="A16" s="22">
        <v>6</v>
      </c>
      <c r="B16" s="146"/>
      <c r="C16" s="147">
        <v>5.963</v>
      </c>
      <c r="D16" s="148">
        <f t="shared" si="0"/>
        <v>70.24866389861408</v>
      </c>
      <c r="E16" s="175"/>
      <c r="F16" s="147">
        <v>5.913</v>
      </c>
      <c r="G16" s="148">
        <f t="shared" si="1"/>
        <v>71.44172449900637</v>
      </c>
      <c r="H16" s="149"/>
      <c r="I16" s="146">
        <v>2</v>
      </c>
      <c r="J16" s="147">
        <v>5.872</v>
      </c>
      <c r="K16" s="148">
        <f t="shared" si="2"/>
        <v>72.44286096117722</v>
      </c>
      <c r="L16" s="146">
        <v>0</v>
      </c>
      <c r="M16" s="147">
        <v>5.882</v>
      </c>
      <c r="N16" s="148">
        <f t="shared" si="3"/>
        <v>72.19674983967246</v>
      </c>
      <c r="O16" s="150"/>
      <c r="P16" s="110">
        <v>6</v>
      </c>
    </row>
    <row r="17" spans="1:16" s="109" customFormat="1" ht="10.5" customHeight="1">
      <c r="A17" s="22">
        <v>7</v>
      </c>
      <c r="B17" s="146"/>
      <c r="C17" s="147">
        <v>6.074</v>
      </c>
      <c r="D17" s="148">
        <f t="shared" si="0"/>
        <v>67.7045899388824</v>
      </c>
      <c r="E17" s="175"/>
      <c r="F17" s="147">
        <v>6.141</v>
      </c>
      <c r="G17" s="148">
        <f t="shared" si="1"/>
        <v>66.23529767714318</v>
      </c>
      <c r="H17" s="149"/>
      <c r="I17" s="146">
        <v>0</v>
      </c>
      <c r="J17" s="147">
        <v>5.698</v>
      </c>
      <c r="K17" s="148">
        <f t="shared" si="2"/>
        <v>76.93479438512782</v>
      </c>
      <c r="L17" s="146">
        <v>0</v>
      </c>
      <c r="M17" s="147">
        <v>5.913</v>
      </c>
      <c r="N17" s="148">
        <f t="shared" si="3"/>
        <v>71.44172449900637</v>
      </c>
      <c r="O17" s="150"/>
      <c r="P17" s="110">
        <v>7</v>
      </c>
    </row>
    <row r="18" spans="1:16" s="109" customFormat="1" ht="10.5" customHeight="1">
      <c r="A18" s="22">
        <v>8</v>
      </c>
      <c r="B18" s="171"/>
      <c r="C18" s="147">
        <v>5.923</v>
      </c>
      <c r="D18" s="148">
        <f t="shared" si="0"/>
        <v>71.20069321159619</v>
      </c>
      <c r="E18" s="175"/>
      <c r="F18" s="147">
        <v>6.1</v>
      </c>
      <c r="G18" s="148">
        <f t="shared" si="1"/>
        <v>67.12866605751142</v>
      </c>
      <c r="H18" s="149" t="s">
        <v>50</v>
      </c>
      <c r="I18" s="146">
        <v>5</v>
      </c>
      <c r="J18" s="147">
        <v>5.799</v>
      </c>
      <c r="K18" s="148">
        <f t="shared" si="2"/>
        <v>74.27821691551732</v>
      </c>
      <c r="L18" s="146">
        <v>0</v>
      </c>
      <c r="M18" s="147">
        <v>5.894</v>
      </c>
      <c r="N18" s="148">
        <f t="shared" si="3"/>
        <v>71.90306844974943</v>
      </c>
      <c r="O18" s="150"/>
      <c r="P18" s="110">
        <v>8</v>
      </c>
    </row>
    <row r="19" spans="1:16" s="109" customFormat="1" ht="10.5" customHeight="1">
      <c r="A19" s="22">
        <v>9</v>
      </c>
      <c r="B19" s="146"/>
      <c r="C19" s="147">
        <v>6.181</v>
      </c>
      <c r="D19" s="148">
        <f t="shared" si="0"/>
        <v>65.38079544588697</v>
      </c>
      <c r="E19" s="175"/>
      <c r="F19" s="147">
        <v>5.98</v>
      </c>
      <c r="G19" s="148">
        <f t="shared" si="1"/>
        <v>69.84982449860738</v>
      </c>
      <c r="H19" s="149"/>
      <c r="I19" s="146">
        <v>2</v>
      </c>
      <c r="J19" s="147">
        <v>5.806</v>
      </c>
      <c r="K19" s="148">
        <f t="shared" si="2"/>
        <v>74.09921792095292</v>
      </c>
      <c r="L19" s="146">
        <v>0</v>
      </c>
      <c r="M19" s="147">
        <v>5.943</v>
      </c>
      <c r="N19" s="148">
        <f t="shared" si="3"/>
        <v>70.72227566333586</v>
      </c>
      <c r="O19" s="150"/>
      <c r="P19" s="110">
        <v>9</v>
      </c>
    </row>
    <row r="20" spans="1:16" s="109" customFormat="1" ht="10.5" customHeight="1">
      <c r="A20" s="22">
        <v>10</v>
      </c>
      <c r="B20" s="171"/>
      <c r="C20" s="147">
        <v>6.082</v>
      </c>
      <c r="D20" s="148">
        <f t="shared" si="0"/>
        <v>67.52659569463955</v>
      </c>
      <c r="E20" s="175"/>
      <c r="F20" s="147">
        <v>6.141</v>
      </c>
      <c r="G20" s="148">
        <f t="shared" si="1"/>
        <v>66.23529767714318</v>
      </c>
      <c r="H20" s="149" t="s">
        <v>50</v>
      </c>
      <c r="I20" s="146">
        <v>1</v>
      </c>
      <c r="J20" s="147">
        <v>5.785</v>
      </c>
      <c r="K20" s="148">
        <f t="shared" si="2"/>
        <v>74.63816621085886</v>
      </c>
      <c r="L20" s="146">
        <v>0</v>
      </c>
      <c r="M20" s="147">
        <v>5.902</v>
      </c>
      <c r="N20" s="148">
        <f t="shared" si="3"/>
        <v>71.70827526201423</v>
      </c>
      <c r="O20" s="150"/>
      <c r="P20" s="110">
        <v>10</v>
      </c>
    </row>
    <row r="21" spans="1:16" s="109" customFormat="1" ht="10.5" customHeight="1">
      <c r="A21" s="22">
        <v>11</v>
      </c>
      <c r="B21" s="171"/>
      <c r="C21" s="147">
        <v>5.86</v>
      </c>
      <c r="D21" s="148">
        <f t="shared" si="0"/>
        <v>72.73985905485212</v>
      </c>
      <c r="E21" s="175"/>
      <c r="F21" s="147">
        <v>5.992</v>
      </c>
      <c r="G21" s="148">
        <f t="shared" si="1"/>
        <v>69.57033231669818</v>
      </c>
      <c r="H21" s="149" t="s">
        <v>50</v>
      </c>
      <c r="I21" s="146">
        <v>2</v>
      </c>
      <c r="J21" s="147">
        <v>5.91</v>
      </c>
      <c r="K21" s="148">
        <f t="shared" si="2"/>
        <v>71.51427257709409</v>
      </c>
      <c r="L21" s="146">
        <v>0</v>
      </c>
      <c r="M21" s="147">
        <v>5.952</v>
      </c>
      <c r="N21" s="148">
        <f t="shared" si="3"/>
        <v>70.50855951555091</v>
      </c>
      <c r="O21" s="150"/>
      <c r="P21" s="110">
        <v>11</v>
      </c>
    </row>
    <row r="22" spans="1:16" s="109" customFormat="1" ht="10.5" customHeight="1">
      <c r="A22" s="22">
        <v>12</v>
      </c>
      <c r="B22" s="171"/>
      <c r="C22" s="147">
        <v>5.946</v>
      </c>
      <c r="D22" s="148">
        <f t="shared" si="0"/>
        <v>70.65092910983016</v>
      </c>
      <c r="E22" s="175"/>
      <c r="F22" s="147">
        <v>6.058</v>
      </c>
      <c r="G22" s="148">
        <f t="shared" si="1"/>
        <v>68.06269623637074</v>
      </c>
      <c r="H22" s="149" t="s">
        <v>50</v>
      </c>
      <c r="I22" s="146">
        <v>5</v>
      </c>
      <c r="J22" s="147">
        <v>5.916</v>
      </c>
      <c r="K22" s="148">
        <f t="shared" si="2"/>
        <v>71.36928676019147</v>
      </c>
      <c r="L22" s="146">
        <v>0</v>
      </c>
      <c r="M22" s="147">
        <v>5.863</v>
      </c>
      <c r="N22" s="148">
        <f t="shared" si="3"/>
        <v>72.6654385372015</v>
      </c>
      <c r="O22" s="150"/>
      <c r="P22" s="110">
        <v>12</v>
      </c>
    </row>
    <row r="23" spans="1:16" s="109" customFormat="1" ht="10.5" customHeight="1">
      <c r="A23" s="22">
        <v>13</v>
      </c>
      <c r="B23" s="146"/>
      <c r="C23" s="147">
        <v>5.982</v>
      </c>
      <c r="D23" s="148">
        <f t="shared" si="0"/>
        <v>69.80312563680118</v>
      </c>
      <c r="E23" s="175"/>
      <c r="F23" s="147">
        <v>5.904</v>
      </c>
      <c r="G23" s="148">
        <f t="shared" si="1"/>
        <v>71.659700648497</v>
      </c>
      <c r="H23" s="149"/>
      <c r="I23" s="146">
        <v>3</v>
      </c>
      <c r="J23" s="147">
        <v>5.868</v>
      </c>
      <c r="K23" s="148">
        <f t="shared" si="2"/>
        <v>72.54165789611858</v>
      </c>
      <c r="L23" s="146">
        <v>0</v>
      </c>
      <c r="M23" s="147">
        <v>5.957</v>
      </c>
      <c r="N23" s="148">
        <f t="shared" si="3"/>
        <v>70.39024665860467</v>
      </c>
      <c r="O23" s="150"/>
      <c r="P23" s="110">
        <v>13</v>
      </c>
    </row>
    <row r="24" spans="1:16" s="109" customFormat="1" ht="10.5" customHeight="1">
      <c r="A24" s="22">
        <v>14</v>
      </c>
      <c r="B24" s="171"/>
      <c r="C24" s="147">
        <v>6.079</v>
      </c>
      <c r="D24" s="148">
        <f t="shared" si="0"/>
        <v>67.59326119023795</v>
      </c>
      <c r="E24" s="175"/>
      <c r="F24" s="147">
        <v>6.178</v>
      </c>
      <c r="G24" s="148">
        <f t="shared" si="1"/>
        <v>65.4443079124214</v>
      </c>
      <c r="H24" s="149" t="s">
        <v>50</v>
      </c>
      <c r="I24" s="146">
        <v>0</v>
      </c>
      <c r="J24" s="147">
        <v>5.909</v>
      </c>
      <c r="K24" s="148">
        <f t="shared" si="2"/>
        <v>71.5384798283643</v>
      </c>
      <c r="L24" s="146">
        <v>0</v>
      </c>
      <c r="M24" s="147">
        <v>5.938</v>
      </c>
      <c r="N24" s="148">
        <f t="shared" si="3"/>
        <v>70.84142697851982</v>
      </c>
      <c r="O24" s="150"/>
      <c r="P24" s="110">
        <v>14</v>
      </c>
    </row>
    <row r="25" spans="1:16" s="109" customFormat="1" ht="10.5" customHeight="1">
      <c r="A25" s="22">
        <v>15</v>
      </c>
      <c r="B25" s="146"/>
      <c r="C25" s="147">
        <v>6.154</v>
      </c>
      <c r="D25" s="148">
        <f t="shared" si="0"/>
        <v>65.95575611097209</v>
      </c>
      <c r="E25" s="175"/>
      <c r="F25" s="147">
        <v>6.131</v>
      </c>
      <c r="G25" s="148">
        <f t="shared" si="1"/>
        <v>66.45154075133519</v>
      </c>
      <c r="H25" s="149"/>
      <c r="I25" s="146">
        <v>1</v>
      </c>
      <c r="J25" s="147">
        <v>5.896</v>
      </c>
      <c r="K25" s="148">
        <f t="shared" si="2"/>
        <v>71.85429580848687</v>
      </c>
      <c r="L25" s="146">
        <v>0</v>
      </c>
      <c r="M25" s="147">
        <v>5.968</v>
      </c>
      <c r="N25" s="148">
        <f t="shared" si="3"/>
        <v>70.13100431973203</v>
      </c>
      <c r="O25" s="150"/>
      <c r="P25" s="110">
        <v>15</v>
      </c>
    </row>
    <row r="26" spans="1:16" s="109" customFormat="1" ht="10.5" customHeight="1">
      <c r="A26" s="22">
        <v>16</v>
      </c>
      <c r="B26" s="146"/>
      <c r="C26" s="147">
        <v>6.245</v>
      </c>
      <c r="D26" s="148">
        <f t="shared" si="0"/>
        <v>64.0475913541081</v>
      </c>
      <c r="E26" s="175"/>
      <c r="F26" s="147">
        <v>6.035</v>
      </c>
      <c r="G26" s="148">
        <f t="shared" si="1"/>
        <v>68.58247255549476</v>
      </c>
      <c r="H26" s="149"/>
      <c r="I26" s="146">
        <v>1</v>
      </c>
      <c r="J26" s="147">
        <v>5.838</v>
      </c>
      <c r="K26" s="148">
        <f t="shared" si="2"/>
        <v>73.28911981265082</v>
      </c>
      <c r="L26" s="146">
        <v>0</v>
      </c>
      <c r="M26" s="147">
        <v>5.962</v>
      </c>
      <c r="N26" s="148">
        <f t="shared" si="3"/>
        <v>70.2722313441914</v>
      </c>
      <c r="O26" s="150"/>
      <c r="P26" s="110">
        <v>16</v>
      </c>
    </row>
    <row r="27" spans="1:16" s="109" customFormat="1" ht="10.5" customHeight="1">
      <c r="A27" s="22">
        <v>17</v>
      </c>
      <c r="B27" s="171"/>
      <c r="C27" s="147">
        <v>6.141</v>
      </c>
      <c r="D27" s="148">
        <f t="shared" si="0"/>
        <v>66.23529767714318</v>
      </c>
      <c r="E27" s="175"/>
      <c r="F27" s="147">
        <v>6.138</v>
      </c>
      <c r="G27" s="148">
        <f t="shared" si="1"/>
        <v>66.30005963629398</v>
      </c>
      <c r="H27" s="149" t="s">
        <v>50</v>
      </c>
      <c r="I27" s="171">
        <v>225</v>
      </c>
      <c r="J27" s="147">
        <v>5.855</v>
      </c>
      <c r="K27" s="148">
        <f t="shared" si="2"/>
        <v>72.86414755684811</v>
      </c>
      <c r="L27" s="146">
        <v>0</v>
      </c>
      <c r="M27" s="147">
        <v>5.88</v>
      </c>
      <c r="N27" s="148">
        <f t="shared" si="3"/>
        <v>72.2458716275626</v>
      </c>
      <c r="O27" s="150" t="s">
        <v>50</v>
      </c>
      <c r="P27" s="110">
        <v>17</v>
      </c>
    </row>
    <row r="28" spans="1:16" s="109" customFormat="1" ht="10.5" customHeight="1">
      <c r="A28" s="22">
        <v>18</v>
      </c>
      <c r="B28" s="146"/>
      <c r="C28" s="147">
        <v>6.103</v>
      </c>
      <c r="D28" s="148">
        <f t="shared" si="0"/>
        <v>67.06268653879339</v>
      </c>
      <c r="E28" s="175"/>
      <c r="F28" s="147">
        <v>6.048</v>
      </c>
      <c r="G28" s="148">
        <f t="shared" si="1"/>
        <v>68.28795736401555</v>
      </c>
      <c r="H28" s="149"/>
      <c r="I28" s="146">
        <v>2</v>
      </c>
      <c r="J28" s="147">
        <v>5.856</v>
      </c>
      <c r="K28" s="148">
        <f t="shared" si="2"/>
        <v>72.83926438532055</v>
      </c>
      <c r="L28" s="146">
        <v>0</v>
      </c>
      <c r="M28" s="147">
        <v>5.893</v>
      </c>
      <c r="N28" s="148">
        <f t="shared" si="3"/>
        <v>71.92747339431698</v>
      </c>
      <c r="O28" s="150"/>
      <c r="P28" s="110">
        <v>18</v>
      </c>
    </row>
    <row r="29" spans="1:16" s="109" customFormat="1" ht="10.5" customHeight="1">
      <c r="A29" s="22">
        <v>19</v>
      </c>
      <c r="B29" s="146"/>
      <c r="C29" s="147">
        <v>6.126</v>
      </c>
      <c r="D29" s="148">
        <f t="shared" si="0"/>
        <v>66.56005962074697</v>
      </c>
      <c r="E29" s="175"/>
      <c r="F29" s="147">
        <v>6.091</v>
      </c>
      <c r="G29" s="148">
        <f t="shared" si="1"/>
        <v>67.32718989379082</v>
      </c>
      <c r="H29" s="149"/>
      <c r="I29" s="146">
        <v>4</v>
      </c>
      <c r="J29" s="147">
        <v>5.88</v>
      </c>
      <c r="K29" s="148">
        <f t="shared" si="2"/>
        <v>72.2458716275626</v>
      </c>
      <c r="L29" s="146">
        <v>0</v>
      </c>
      <c r="M29" s="147">
        <v>5.883</v>
      </c>
      <c r="N29" s="148">
        <f t="shared" si="3"/>
        <v>72.17220773061555</v>
      </c>
      <c r="O29" s="150"/>
      <c r="P29" s="110">
        <v>19</v>
      </c>
    </row>
    <row r="30" spans="1:16" s="109" customFormat="1" ht="10.5" customHeight="1">
      <c r="A30" s="22">
        <v>20</v>
      </c>
      <c r="B30" s="146"/>
      <c r="C30" s="147">
        <v>6.15</v>
      </c>
      <c r="D30" s="148">
        <f t="shared" si="0"/>
        <v>66.04158011765483</v>
      </c>
      <c r="E30" s="175"/>
      <c r="F30" s="147">
        <v>6.171</v>
      </c>
      <c r="G30" s="148">
        <f t="shared" si="1"/>
        <v>65.59286405608472</v>
      </c>
      <c r="H30" s="149"/>
      <c r="I30" s="146">
        <v>2</v>
      </c>
      <c r="J30" s="147">
        <v>5.834</v>
      </c>
      <c r="K30" s="148">
        <f t="shared" si="2"/>
        <v>73.38965357286952</v>
      </c>
      <c r="L30" s="146">
        <v>0</v>
      </c>
      <c r="M30" s="147">
        <v>5.796</v>
      </c>
      <c r="N30" s="148">
        <f t="shared" si="3"/>
        <v>74.35512937934396</v>
      </c>
      <c r="O30" s="150"/>
      <c r="P30" s="110">
        <v>20</v>
      </c>
    </row>
    <row r="31" spans="1:16" s="109" customFormat="1" ht="10.5" customHeight="1">
      <c r="A31" s="22">
        <v>21</v>
      </c>
      <c r="B31" s="146"/>
      <c r="C31" s="147">
        <v>6.135</v>
      </c>
      <c r="D31" s="148">
        <f t="shared" si="0"/>
        <v>66.36491662399064</v>
      </c>
      <c r="E31" s="175"/>
      <c r="F31" s="147">
        <v>6.058</v>
      </c>
      <c r="G31" s="148">
        <f t="shared" si="1"/>
        <v>68.06269623637074</v>
      </c>
      <c r="H31" s="149"/>
      <c r="I31" s="146">
        <v>18</v>
      </c>
      <c r="J31" s="147">
        <v>5.828</v>
      </c>
      <c r="K31" s="148">
        <f t="shared" si="2"/>
        <v>73.54084251870951</v>
      </c>
      <c r="L31" s="146">
        <v>0</v>
      </c>
      <c r="M31" s="147">
        <v>5.818</v>
      </c>
      <c r="N31" s="148">
        <f t="shared" si="3"/>
        <v>73.79386432570604</v>
      </c>
      <c r="O31" s="150"/>
      <c r="P31" s="110">
        <v>21</v>
      </c>
    </row>
    <row r="32" spans="1:16" s="109" customFormat="1" ht="10.5" customHeight="1">
      <c r="A32" s="22">
        <v>22</v>
      </c>
      <c r="B32" s="146"/>
      <c r="C32" s="147">
        <v>6.084</v>
      </c>
      <c r="D32" s="148">
        <f t="shared" si="0"/>
        <v>67.48220680795404</v>
      </c>
      <c r="E32" s="175"/>
      <c r="F32" s="147">
        <v>6.137</v>
      </c>
      <c r="G32" s="148">
        <f t="shared" si="1"/>
        <v>66.32166806428917</v>
      </c>
      <c r="H32" s="149"/>
      <c r="I32" s="146">
        <v>11</v>
      </c>
      <c r="J32" s="147">
        <v>5.863</v>
      </c>
      <c r="K32" s="148">
        <f t="shared" si="2"/>
        <v>72.6654385372015</v>
      </c>
      <c r="L32" s="146">
        <v>0</v>
      </c>
      <c r="M32" s="147">
        <v>5.962</v>
      </c>
      <c r="N32" s="148">
        <f t="shared" si="3"/>
        <v>70.2722313441914</v>
      </c>
      <c r="O32" s="150"/>
      <c r="P32" s="110">
        <v>22</v>
      </c>
    </row>
    <row r="33" spans="1:16" s="109" customFormat="1" ht="10.5" customHeight="1">
      <c r="A33" s="22">
        <v>23</v>
      </c>
      <c r="B33" s="146"/>
      <c r="C33" s="147">
        <v>5.971</v>
      </c>
      <c r="D33" s="148">
        <f t="shared" si="0"/>
        <v>70.06055040606722</v>
      </c>
      <c r="E33" s="175"/>
      <c r="F33" s="147">
        <v>6.191</v>
      </c>
      <c r="G33" s="148">
        <f t="shared" si="1"/>
        <v>65.16975363568413</v>
      </c>
      <c r="H33" s="149"/>
      <c r="I33" s="146">
        <v>8</v>
      </c>
      <c r="J33" s="147">
        <v>5.766</v>
      </c>
      <c r="K33" s="148">
        <f t="shared" si="2"/>
        <v>75.1308688282249</v>
      </c>
      <c r="L33" s="146">
        <v>0</v>
      </c>
      <c r="M33" s="147">
        <v>5.95</v>
      </c>
      <c r="N33" s="148">
        <f t="shared" si="3"/>
        <v>70.55596819433656</v>
      </c>
      <c r="O33" s="150"/>
      <c r="P33" s="110">
        <v>23</v>
      </c>
    </row>
    <row r="34" spans="1:16" s="109" customFormat="1" ht="10.5" customHeight="1">
      <c r="A34" s="22">
        <v>24</v>
      </c>
      <c r="B34" s="146"/>
      <c r="C34" s="147">
        <v>6.174</v>
      </c>
      <c r="D34" s="148">
        <f t="shared" si="0"/>
        <v>65.5291352630953</v>
      </c>
      <c r="E34" s="175"/>
      <c r="F34" s="147">
        <v>6.127</v>
      </c>
      <c r="G34" s="148">
        <f t="shared" si="1"/>
        <v>66.53833459123169</v>
      </c>
      <c r="H34" s="149"/>
      <c r="I34" s="146">
        <v>6</v>
      </c>
      <c r="J34" s="147">
        <v>5.776</v>
      </c>
      <c r="K34" s="148">
        <f t="shared" si="2"/>
        <v>74.87094558820144</v>
      </c>
      <c r="L34" s="146">
        <v>0</v>
      </c>
      <c r="M34" s="147">
        <v>5.938</v>
      </c>
      <c r="N34" s="148">
        <f t="shared" si="3"/>
        <v>70.84142697851982</v>
      </c>
      <c r="O34" s="150"/>
      <c r="P34" s="110">
        <v>24</v>
      </c>
    </row>
    <row r="35" spans="1:16" s="109" customFormat="1" ht="10.5" customHeight="1">
      <c r="A35" s="22">
        <v>25</v>
      </c>
      <c r="B35" s="146"/>
      <c r="C35" s="147">
        <v>6.196</v>
      </c>
      <c r="D35" s="148">
        <f t="shared" si="0"/>
        <v>65.0646157103377</v>
      </c>
      <c r="E35" s="175"/>
      <c r="F35" s="147">
        <v>6.161</v>
      </c>
      <c r="G35" s="148">
        <f t="shared" si="1"/>
        <v>65.80596613813492</v>
      </c>
      <c r="H35" s="149"/>
      <c r="I35" s="146">
        <v>0</v>
      </c>
      <c r="J35" s="147">
        <v>5.643</v>
      </c>
      <c r="K35" s="148">
        <f t="shared" si="2"/>
        <v>78.44180647642784</v>
      </c>
      <c r="L35" s="146">
        <v>0</v>
      </c>
      <c r="M35" s="147">
        <v>5.912</v>
      </c>
      <c r="N35" s="148">
        <f t="shared" si="3"/>
        <v>71.46589492072269</v>
      </c>
      <c r="O35" s="150"/>
      <c r="P35" s="110">
        <v>25</v>
      </c>
    </row>
    <row r="36" spans="1:16" s="109" customFormat="1" ht="10.5" customHeight="1">
      <c r="A36" s="22">
        <v>26</v>
      </c>
      <c r="B36" s="146"/>
      <c r="C36" s="147">
        <v>6.028</v>
      </c>
      <c r="D36" s="148">
        <f t="shared" si="0"/>
        <v>68.74184748986043</v>
      </c>
      <c r="E36" s="175"/>
      <c r="F36" s="147">
        <v>6.155</v>
      </c>
      <c r="G36" s="148">
        <f t="shared" si="1"/>
        <v>65.93432624965271</v>
      </c>
      <c r="H36" s="149"/>
      <c r="I36" s="146">
        <v>0</v>
      </c>
      <c r="J36" s="147">
        <v>5.891</v>
      </c>
      <c r="K36" s="148">
        <f t="shared" si="2"/>
        <v>71.97632057348282</v>
      </c>
      <c r="L36" s="146">
        <v>0</v>
      </c>
      <c r="M36" s="147">
        <v>5.901</v>
      </c>
      <c r="N36" s="148">
        <f t="shared" si="3"/>
        <v>71.73258109194295</v>
      </c>
      <c r="O36" s="150"/>
      <c r="P36" s="110">
        <v>26</v>
      </c>
    </row>
    <row r="37" spans="1:16" s="109" customFormat="1" ht="10.5" customHeight="1">
      <c r="A37" s="22">
        <v>27</v>
      </c>
      <c r="B37" s="146"/>
      <c r="C37" s="147">
        <v>6.006</v>
      </c>
      <c r="D37" s="148">
        <f t="shared" si="0"/>
        <v>69.24637311850098</v>
      </c>
      <c r="E37" s="175"/>
      <c r="F37" s="147">
        <v>6.015</v>
      </c>
      <c r="G37" s="148">
        <f t="shared" si="1"/>
        <v>69.03930708004167</v>
      </c>
      <c r="H37" s="149"/>
      <c r="I37" s="146">
        <v>2</v>
      </c>
      <c r="J37" s="147">
        <v>5.701</v>
      </c>
      <c r="K37" s="148">
        <f t="shared" si="2"/>
        <v>76.85384590036595</v>
      </c>
      <c r="L37" s="146">
        <v>0</v>
      </c>
      <c r="M37" s="147">
        <v>5.905</v>
      </c>
      <c r="N37" s="148">
        <f t="shared" si="3"/>
        <v>71.63543184818043</v>
      </c>
      <c r="O37" s="150"/>
      <c r="P37" s="110">
        <v>27</v>
      </c>
    </row>
    <row r="38" spans="1:16" s="109" customFormat="1" ht="10.5" customHeight="1">
      <c r="A38" s="22">
        <v>28</v>
      </c>
      <c r="B38" s="146"/>
      <c r="C38" s="147">
        <v>5.941</v>
      </c>
      <c r="D38" s="148">
        <f t="shared" si="0"/>
        <v>70.7699000900427</v>
      </c>
      <c r="E38" s="175"/>
      <c r="F38" s="147">
        <v>5.8</v>
      </c>
      <c r="G38" s="148">
        <f t="shared" si="1"/>
        <v>74.25260594530322</v>
      </c>
      <c r="H38" s="149"/>
      <c r="I38" s="146">
        <v>3</v>
      </c>
      <c r="J38" s="147">
        <v>5.844</v>
      </c>
      <c r="K38" s="148">
        <f t="shared" si="2"/>
        <v>73.1387060609851</v>
      </c>
      <c r="L38" s="146">
        <v>0</v>
      </c>
      <c r="M38" s="147">
        <v>5.922</v>
      </c>
      <c r="N38" s="148">
        <f t="shared" si="3"/>
        <v>71.2247414063793</v>
      </c>
      <c r="O38" s="150"/>
      <c r="P38" s="110">
        <v>28</v>
      </c>
    </row>
    <row r="39" spans="1:16" s="109" customFormat="1" ht="10.5" customHeight="1">
      <c r="A39" s="22">
        <v>29</v>
      </c>
      <c r="B39" s="146"/>
      <c r="C39" s="147">
        <v>6.079</v>
      </c>
      <c r="D39" s="148">
        <f t="shared" si="0"/>
        <v>67.59326119023795</v>
      </c>
      <c r="E39" s="175"/>
      <c r="F39" s="147">
        <v>5.965</v>
      </c>
      <c r="G39" s="148">
        <f t="shared" si="1"/>
        <v>70.20156456108525</v>
      </c>
      <c r="H39" s="149"/>
      <c r="I39" s="146">
        <v>0</v>
      </c>
      <c r="J39" s="147">
        <v>5.892</v>
      </c>
      <c r="K39" s="148">
        <f t="shared" si="2"/>
        <v>71.95189076608183</v>
      </c>
      <c r="L39" s="146">
        <v>12</v>
      </c>
      <c r="M39" s="147">
        <v>5.853</v>
      </c>
      <c r="N39" s="148">
        <f t="shared" si="3"/>
        <v>72.9139521675316</v>
      </c>
      <c r="O39" s="150"/>
      <c r="P39" s="110">
        <v>29</v>
      </c>
    </row>
    <row r="40" spans="1:16" s="109" customFormat="1" ht="10.5" customHeight="1">
      <c r="A40" s="22">
        <v>30</v>
      </c>
      <c r="B40" s="146"/>
      <c r="C40" s="147">
        <v>6.209</v>
      </c>
      <c r="D40" s="148">
        <f t="shared" si="0"/>
        <v>64.79244482231528</v>
      </c>
      <c r="E40" s="175"/>
      <c r="F40" s="147">
        <v>5.957</v>
      </c>
      <c r="G40" s="148">
        <f t="shared" si="1"/>
        <v>70.39024665860467</v>
      </c>
      <c r="H40" s="149"/>
      <c r="I40" s="146">
        <v>0</v>
      </c>
      <c r="J40" s="147">
        <v>5.812</v>
      </c>
      <c r="K40" s="148">
        <f t="shared" si="2"/>
        <v>73.94630470029257</v>
      </c>
      <c r="L40" s="146">
        <v>0</v>
      </c>
      <c r="M40" s="147">
        <v>5.888</v>
      </c>
      <c r="N40" s="148">
        <f t="shared" si="3"/>
        <v>72.0496846939981</v>
      </c>
      <c r="O40" s="150"/>
      <c r="P40" s="110">
        <v>30</v>
      </c>
    </row>
    <row r="41" spans="1:16" s="109" customFormat="1" ht="10.5" customHeight="1">
      <c r="A41" s="22">
        <v>31</v>
      </c>
      <c r="B41" s="146"/>
      <c r="C41" s="147">
        <v>6.191</v>
      </c>
      <c r="D41" s="148">
        <f t="shared" si="0"/>
        <v>65.16975363568413</v>
      </c>
      <c r="E41" s="175"/>
      <c r="F41" s="147">
        <v>6.021</v>
      </c>
      <c r="G41" s="148">
        <f t="shared" si="1"/>
        <v>68.9017786140249</v>
      </c>
      <c r="H41" s="149"/>
      <c r="I41" s="146">
        <v>0</v>
      </c>
      <c r="J41" s="147">
        <v>5.83</v>
      </c>
      <c r="K41" s="148">
        <f t="shared" si="2"/>
        <v>73.49039433462102</v>
      </c>
      <c r="L41" s="146">
        <v>0</v>
      </c>
      <c r="M41" s="147">
        <v>5.961</v>
      </c>
      <c r="N41" s="148">
        <f t="shared" si="3"/>
        <v>70.29581065158165</v>
      </c>
      <c r="O41" s="150"/>
      <c r="P41" s="110">
        <v>31</v>
      </c>
    </row>
    <row r="42" spans="1:16" s="109" customFormat="1" ht="10.5" customHeight="1">
      <c r="A42" s="22">
        <v>32</v>
      </c>
      <c r="B42" s="146"/>
      <c r="C42" s="147">
        <v>6.021</v>
      </c>
      <c r="D42" s="148">
        <f t="shared" si="0"/>
        <v>68.9017786140249</v>
      </c>
      <c r="E42" s="175"/>
      <c r="F42" s="147">
        <v>6.207</v>
      </c>
      <c r="G42" s="148">
        <f t="shared" si="1"/>
        <v>64.83420598450707</v>
      </c>
      <c r="H42" s="149"/>
      <c r="I42" s="146">
        <v>2</v>
      </c>
      <c r="J42" s="147">
        <v>5.889</v>
      </c>
      <c r="K42" s="148">
        <f t="shared" si="2"/>
        <v>72.02521752898423</v>
      </c>
      <c r="L42" s="146">
        <v>1</v>
      </c>
      <c r="M42" s="147">
        <v>5.912</v>
      </c>
      <c r="N42" s="148">
        <f t="shared" si="3"/>
        <v>71.46589492072269</v>
      </c>
      <c r="O42" s="150"/>
      <c r="P42" s="110">
        <v>32</v>
      </c>
    </row>
    <row r="43" spans="1:16" s="109" customFormat="1" ht="10.5" customHeight="1">
      <c r="A43" s="22">
        <v>33</v>
      </c>
      <c r="B43" s="146"/>
      <c r="C43" s="147">
        <v>5.96</v>
      </c>
      <c r="D43" s="148">
        <f t="shared" si="0"/>
        <v>70.31940182874645</v>
      </c>
      <c r="E43" s="175"/>
      <c r="F43" s="147">
        <v>6.062</v>
      </c>
      <c r="G43" s="148">
        <f t="shared" si="1"/>
        <v>67.97290377089877</v>
      </c>
      <c r="H43" s="149"/>
      <c r="I43" s="146">
        <v>1</v>
      </c>
      <c r="J43" s="147">
        <v>5.882</v>
      </c>
      <c r="K43" s="148">
        <f t="shared" si="2"/>
        <v>72.19674983967246</v>
      </c>
      <c r="L43" s="146">
        <v>0</v>
      </c>
      <c r="M43" s="147">
        <v>5.846</v>
      </c>
      <c r="N43" s="148">
        <f t="shared" si="3"/>
        <v>73.08867103179344</v>
      </c>
      <c r="O43" s="150"/>
      <c r="P43" s="110">
        <v>33</v>
      </c>
    </row>
    <row r="44" spans="1:16" s="109" customFormat="1" ht="10.5" customHeight="1">
      <c r="A44" s="22">
        <v>34</v>
      </c>
      <c r="B44" s="146"/>
      <c r="C44" s="147">
        <v>5.931</v>
      </c>
      <c r="D44" s="148">
        <f t="shared" si="0"/>
        <v>71.00874534753213</v>
      </c>
      <c r="E44" s="175"/>
      <c r="F44" s="147">
        <v>5.985</v>
      </c>
      <c r="G44" s="148">
        <f t="shared" si="1"/>
        <v>69.73316510435096</v>
      </c>
      <c r="H44" s="149"/>
      <c r="I44" s="146">
        <v>0</v>
      </c>
      <c r="J44" s="147">
        <v>5.866</v>
      </c>
      <c r="K44" s="148">
        <f t="shared" si="2"/>
        <v>72.59113217116581</v>
      </c>
      <c r="L44" s="146">
        <v>0</v>
      </c>
      <c r="M44" s="147">
        <v>5.814</v>
      </c>
      <c r="N44" s="148">
        <f t="shared" si="3"/>
        <v>73.89543880002589</v>
      </c>
      <c r="O44" s="150"/>
      <c r="P44" s="110">
        <v>34</v>
      </c>
    </row>
    <row r="45" spans="1:16" s="109" customFormat="1" ht="10.5" customHeight="1">
      <c r="A45" s="22">
        <v>35</v>
      </c>
      <c r="B45" s="146"/>
      <c r="C45" s="147">
        <v>6.102</v>
      </c>
      <c r="D45" s="148">
        <f t="shared" si="0"/>
        <v>67.08466889922555</v>
      </c>
      <c r="E45" s="175"/>
      <c r="F45" s="147">
        <v>5.994</v>
      </c>
      <c r="G45" s="148">
        <f t="shared" si="1"/>
        <v>69.52391341402574</v>
      </c>
      <c r="H45" s="149"/>
      <c r="I45" s="146">
        <v>3</v>
      </c>
      <c r="J45" s="147">
        <v>5.918</v>
      </c>
      <c r="K45" s="148">
        <f t="shared" si="2"/>
        <v>71.32105612344715</v>
      </c>
      <c r="L45" s="146">
        <v>0</v>
      </c>
      <c r="M45" s="147">
        <v>5.872</v>
      </c>
      <c r="N45" s="148">
        <f t="shared" si="3"/>
        <v>72.44286096117722</v>
      </c>
      <c r="O45" s="150"/>
      <c r="P45" s="110">
        <v>35</v>
      </c>
    </row>
    <row r="46" spans="1:16" s="109" customFormat="1" ht="10.5" customHeight="1">
      <c r="A46" s="22">
        <v>36</v>
      </c>
      <c r="B46" s="146"/>
      <c r="C46" s="147">
        <v>6.19</v>
      </c>
      <c r="D46" s="148">
        <f t="shared" si="0"/>
        <v>65.19081179973952</v>
      </c>
      <c r="E46" s="175"/>
      <c r="F46" s="147">
        <v>6.165</v>
      </c>
      <c r="G46" s="148">
        <f t="shared" si="1"/>
        <v>65.72060085944184</v>
      </c>
      <c r="H46" s="149"/>
      <c r="I46" s="146">
        <v>14</v>
      </c>
      <c r="J46" s="147">
        <v>5.844</v>
      </c>
      <c r="K46" s="148">
        <f t="shared" si="2"/>
        <v>73.1387060609851</v>
      </c>
      <c r="L46" s="146">
        <v>0</v>
      </c>
      <c r="M46" s="147">
        <v>5.894</v>
      </c>
      <c r="N46" s="148">
        <f t="shared" si="3"/>
        <v>71.90306844974943</v>
      </c>
      <c r="O46" s="150"/>
      <c r="P46" s="110">
        <v>36</v>
      </c>
    </row>
    <row r="47" spans="1:16" s="109" customFormat="1" ht="10.5" customHeight="1">
      <c r="A47" s="22">
        <v>37</v>
      </c>
      <c r="B47" s="146"/>
      <c r="C47" s="147">
        <v>6.199</v>
      </c>
      <c r="D47" s="148">
        <f t="shared" si="0"/>
        <v>65.0016550343593</v>
      </c>
      <c r="E47" s="175"/>
      <c r="F47" s="147">
        <v>5.96</v>
      </c>
      <c r="G47" s="148">
        <f t="shared" si="1"/>
        <v>70.31940182874645</v>
      </c>
      <c r="H47" s="149"/>
      <c r="I47" s="146">
        <v>0</v>
      </c>
      <c r="J47" s="147">
        <v>5.914</v>
      </c>
      <c r="K47" s="148">
        <f t="shared" si="2"/>
        <v>71.41756633720459</v>
      </c>
      <c r="L47" s="146">
        <v>0</v>
      </c>
      <c r="M47" s="147">
        <v>5.87</v>
      </c>
      <c r="N47" s="148">
        <f t="shared" si="3"/>
        <v>72.49223418241338</v>
      </c>
      <c r="O47" s="150"/>
      <c r="P47" s="110">
        <v>37</v>
      </c>
    </row>
    <row r="48" spans="1:16" s="109" customFormat="1" ht="10.5" customHeight="1">
      <c r="A48" s="22">
        <v>38</v>
      </c>
      <c r="B48" s="146"/>
      <c r="C48" s="147">
        <v>6.069</v>
      </c>
      <c r="D48" s="148">
        <f t="shared" si="0"/>
        <v>67.81619395841653</v>
      </c>
      <c r="E48" s="175"/>
      <c r="F48" s="147">
        <v>6.109</v>
      </c>
      <c r="G48" s="148">
        <f t="shared" si="1"/>
        <v>66.93101899226313</v>
      </c>
      <c r="H48" s="149"/>
      <c r="I48" s="146">
        <v>1</v>
      </c>
      <c r="J48" s="147">
        <v>5.891</v>
      </c>
      <c r="K48" s="148">
        <f t="shared" si="2"/>
        <v>71.97632057348282</v>
      </c>
      <c r="L48" s="146">
        <v>0</v>
      </c>
      <c r="M48" s="147">
        <v>5.814</v>
      </c>
      <c r="N48" s="148">
        <f t="shared" si="3"/>
        <v>73.89543880002589</v>
      </c>
      <c r="O48" s="150"/>
      <c r="P48" s="110">
        <v>38</v>
      </c>
    </row>
    <row r="49" spans="1:16" s="109" customFormat="1" ht="10.5" customHeight="1">
      <c r="A49" s="22">
        <v>39</v>
      </c>
      <c r="B49" s="146"/>
      <c r="C49" s="147">
        <v>6.177</v>
      </c>
      <c r="D49" s="148">
        <f t="shared" si="0"/>
        <v>65.46549930155234</v>
      </c>
      <c r="E49" s="175"/>
      <c r="F49" s="147">
        <v>6.098</v>
      </c>
      <c r="G49" s="148">
        <f t="shared" si="1"/>
        <v>67.17270651298283</v>
      </c>
      <c r="H49" s="149"/>
      <c r="I49" s="146">
        <v>2</v>
      </c>
      <c r="J49" s="147">
        <v>5.877</v>
      </c>
      <c r="K49" s="148">
        <f t="shared" si="2"/>
        <v>72.31964836171751</v>
      </c>
      <c r="L49" s="146">
        <v>0</v>
      </c>
      <c r="M49" s="147">
        <v>5.914</v>
      </c>
      <c r="N49" s="148">
        <f t="shared" si="3"/>
        <v>71.41756633720459</v>
      </c>
      <c r="O49" s="150"/>
      <c r="P49" s="110">
        <v>39</v>
      </c>
    </row>
    <row r="50" spans="1:16" s="109" customFormat="1" ht="10.5" customHeight="1">
      <c r="A50" s="22">
        <v>40</v>
      </c>
      <c r="B50" s="146"/>
      <c r="C50" s="147">
        <v>6.184</v>
      </c>
      <c r="D50" s="148">
        <f t="shared" si="0"/>
        <v>65.3173753909852</v>
      </c>
      <c r="E50" s="175"/>
      <c r="F50" s="147">
        <v>5.884</v>
      </c>
      <c r="G50" s="148">
        <f t="shared" si="1"/>
        <v>72.14767813346728</v>
      </c>
      <c r="H50" s="149"/>
      <c r="I50" s="146">
        <v>2</v>
      </c>
      <c r="J50" s="147">
        <v>5.898</v>
      </c>
      <c r="K50" s="148">
        <f t="shared" si="2"/>
        <v>71.80557277492667</v>
      </c>
      <c r="L50" s="146">
        <v>0</v>
      </c>
      <c r="M50" s="147">
        <v>5.908</v>
      </c>
      <c r="N50" s="148">
        <f t="shared" si="3"/>
        <v>71.56269937277935</v>
      </c>
      <c r="O50" s="150"/>
      <c r="P50" s="110">
        <v>40</v>
      </c>
    </row>
    <row r="51" spans="1:16" s="109" customFormat="1" ht="10.5" customHeight="1">
      <c r="A51" s="22">
        <v>41</v>
      </c>
      <c r="B51" s="146"/>
      <c r="C51" s="147">
        <v>6.197</v>
      </c>
      <c r="D51" s="148">
        <f t="shared" si="0"/>
        <v>65.04361865820805</v>
      </c>
      <c r="E51" s="175"/>
      <c r="F51" s="147">
        <v>5.964</v>
      </c>
      <c r="G51" s="148">
        <f t="shared" si="1"/>
        <v>70.22510830689478</v>
      </c>
      <c r="H51" s="149"/>
      <c r="I51" s="146">
        <v>0</v>
      </c>
      <c r="J51" s="147">
        <v>5.82</v>
      </c>
      <c r="K51" s="148">
        <f t="shared" si="2"/>
        <v>73.74315560751525</v>
      </c>
      <c r="L51" s="146">
        <v>0</v>
      </c>
      <c r="M51" s="147">
        <v>5.924</v>
      </c>
      <c r="N51" s="148">
        <f t="shared" si="3"/>
        <v>71.17665719414177</v>
      </c>
      <c r="O51" s="150"/>
      <c r="P51" s="110">
        <v>41</v>
      </c>
    </row>
    <row r="52" spans="1:16" s="109" customFormat="1" ht="10.5" customHeight="1">
      <c r="A52" s="22">
        <v>42</v>
      </c>
      <c r="B52" s="146"/>
      <c r="C52" s="147">
        <v>6.144</v>
      </c>
      <c r="D52" s="148">
        <f t="shared" si="0"/>
        <v>66.1706305609809</v>
      </c>
      <c r="E52" s="175"/>
      <c r="F52" s="147">
        <v>6.012</v>
      </c>
      <c r="G52" s="148">
        <f t="shared" si="1"/>
        <v>69.10822577510758</v>
      </c>
      <c r="H52" s="149"/>
      <c r="I52" s="146">
        <v>50</v>
      </c>
      <c r="J52" s="147">
        <v>5.666</v>
      </c>
      <c r="K52" s="148">
        <f t="shared" si="2"/>
        <v>77.80626121293227</v>
      </c>
      <c r="L52" s="146">
        <v>0</v>
      </c>
      <c r="M52" s="147">
        <v>5.866</v>
      </c>
      <c r="N52" s="148">
        <f t="shared" si="3"/>
        <v>72.59113217116581</v>
      </c>
      <c r="O52" s="150"/>
      <c r="P52" s="110">
        <v>42</v>
      </c>
    </row>
    <row r="53" spans="1:16" s="109" customFormat="1" ht="10.5" customHeight="1">
      <c r="A53" s="22">
        <v>43</v>
      </c>
      <c r="B53" s="146"/>
      <c r="C53" s="147">
        <v>6.186</v>
      </c>
      <c r="D53" s="148">
        <f t="shared" si="0"/>
        <v>65.27514660567144</v>
      </c>
      <c r="E53" s="175"/>
      <c r="F53" s="147">
        <v>6.131</v>
      </c>
      <c r="G53" s="148">
        <f t="shared" si="1"/>
        <v>66.45154075133519</v>
      </c>
      <c r="H53" s="149"/>
      <c r="I53" s="146">
        <v>5</v>
      </c>
      <c r="J53" s="147">
        <v>5.885</v>
      </c>
      <c r="K53" s="148">
        <f t="shared" si="2"/>
        <v>72.12316103972414</v>
      </c>
      <c r="L53" s="146">
        <v>0</v>
      </c>
      <c r="M53" s="147">
        <v>5.893</v>
      </c>
      <c r="N53" s="148">
        <f t="shared" si="3"/>
        <v>71.92747339431698</v>
      </c>
      <c r="O53" s="150"/>
      <c r="P53" s="110">
        <v>43</v>
      </c>
    </row>
    <row r="54" spans="1:16" s="109" customFormat="1" ht="10.5" customHeight="1">
      <c r="A54" s="22">
        <v>44</v>
      </c>
      <c r="B54" s="146"/>
      <c r="C54" s="147">
        <v>6.143</v>
      </c>
      <c r="D54" s="148">
        <f t="shared" si="0"/>
        <v>66.19217573969401</v>
      </c>
      <c r="E54" s="175"/>
      <c r="F54" s="147">
        <v>6.028</v>
      </c>
      <c r="G54" s="148">
        <f t="shared" si="1"/>
        <v>68.74184748986043</v>
      </c>
      <c r="H54" s="149"/>
      <c r="I54" s="146">
        <v>3</v>
      </c>
      <c r="J54" s="147">
        <v>5.835</v>
      </c>
      <c r="K54" s="148">
        <f t="shared" si="2"/>
        <v>73.36450074859256</v>
      </c>
      <c r="L54" s="146">
        <v>0</v>
      </c>
      <c r="M54" s="147">
        <v>5.859</v>
      </c>
      <c r="N54" s="148">
        <f t="shared" si="3"/>
        <v>72.76469130151085</v>
      </c>
      <c r="O54" s="150"/>
      <c r="P54" s="110">
        <v>44</v>
      </c>
    </row>
    <row r="55" spans="1:16" s="109" customFormat="1" ht="10.5" customHeight="1">
      <c r="A55" s="22">
        <v>45</v>
      </c>
      <c r="B55" s="146"/>
      <c r="C55" s="147">
        <v>6.059</v>
      </c>
      <c r="D55" s="148">
        <f t="shared" si="0"/>
        <v>68.04023144694162</v>
      </c>
      <c r="E55" s="175"/>
      <c r="F55" s="147">
        <v>6.007</v>
      </c>
      <c r="G55" s="148">
        <f t="shared" si="1"/>
        <v>69.22331981092255</v>
      </c>
      <c r="H55" s="149"/>
      <c r="I55" s="146">
        <v>5</v>
      </c>
      <c r="J55" s="147">
        <v>5.92</v>
      </c>
      <c r="K55" s="148">
        <f t="shared" si="2"/>
        <v>71.27287436084734</v>
      </c>
      <c r="L55" s="146">
        <v>0</v>
      </c>
      <c r="M55" s="147">
        <v>5.863</v>
      </c>
      <c r="N55" s="148">
        <f t="shared" si="3"/>
        <v>72.6654385372015</v>
      </c>
      <c r="O55" s="150"/>
      <c r="P55" s="110">
        <v>45</v>
      </c>
    </row>
    <row r="56" spans="1:16" s="109" customFormat="1" ht="10.5" customHeight="1">
      <c r="A56" s="22">
        <v>46</v>
      </c>
      <c r="B56" s="146"/>
      <c r="C56" s="147">
        <v>6.222</v>
      </c>
      <c r="D56" s="148">
        <f t="shared" si="0"/>
        <v>64.52197814062995</v>
      </c>
      <c r="E56" s="175"/>
      <c r="F56" s="147">
        <v>6.057</v>
      </c>
      <c r="G56" s="148">
        <f t="shared" si="1"/>
        <v>68.08517215340947</v>
      </c>
      <c r="H56" s="149"/>
      <c r="I56" s="146">
        <v>0</v>
      </c>
      <c r="J56" s="147">
        <v>5.791</v>
      </c>
      <c r="K56" s="148">
        <f t="shared" si="2"/>
        <v>74.48358254600524</v>
      </c>
      <c r="L56" s="146">
        <v>0</v>
      </c>
      <c r="M56" s="147">
        <v>5.822</v>
      </c>
      <c r="N56" s="148">
        <f t="shared" si="3"/>
        <v>73.69249913941846</v>
      </c>
      <c r="O56" s="150"/>
      <c r="P56" s="110">
        <v>46</v>
      </c>
    </row>
    <row r="57" spans="1:16" s="109" customFormat="1" ht="10.5" customHeight="1">
      <c r="A57" s="22">
        <v>47</v>
      </c>
      <c r="B57" s="146"/>
      <c r="C57" s="147">
        <v>6.167</v>
      </c>
      <c r="D57" s="148">
        <f t="shared" si="0"/>
        <v>65.67798049684043</v>
      </c>
      <c r="E57" s="175"/>
      <c r="F57" s="147">
        <v>6.072</v>
      </c>
      <c r="G57" s="148">
        <f t="shared" si="1"/>
        <v>67.74919846341054</v>
      </c>
      <c r="H57" s="149"/>
      <c r="I57" s="146">
        <v>0</v>
      </c>
      <c r="J57" s="147">
        <v>5.925</v>
      </c>
      <c r="K57" s="148">
        <f t="shared" si="2"/>
        <v>71.15263334579572</v>
      </c>
      <c r="L57" s="146">
        <v>0</v>
      </c>
      <c r="M57" s="147">
        <v>5.84</v>
      </c>
      <c r="N57" s="148">
        <f t="shared" si="3"/>
        <v>73.2389303809345</v>
      </c>
      <c r="O57" s="150"/>
      <c r="P57" s="110">
        <v>47</v>
      </c>
    </row>
    <row r="58" spans="1:16" s="109" customFormat="1" ht="10.5" customHeight="1">
      <c r="A58" s="22">
        <v>48</v>
      </c>
      <c r="B58" s="146"/>
      <c r="C58" s="147">
        <v>6.147</v>
      </c>
      <c r="D58" s="148">
        <f t="shared" si="0"/>
        <v>66.10605810270252</v>
      </c>
      <c r="E58" s="175"/>
      <c r="F58" s="147">
        <v>6.103</v>
      </c>
      <c r="G58" s="148">
        <f t="shared" si="1"/>
        <v>67.06268653879339</v>
      </c>
      <c r="H58" s="149"/>
      <c r="I58" s="146">
        <v>3</v>
      </c>
      <c r="J58" s="147">
        <v>5.881</v>
      </c>
      <c r="K58" s="148">
        <f t="shared" si="2"/>
        <v>72.2213044691488</v>
      </c>
      <c r="L58" s="146">
        <v>0</v>
      </c>
      <c r="M58" s="147">
        <v>5.921</v>
      </c>
      <c r="N58" s="148">
        <f t="shared" si="3"/>
        <v>71.24880178671826</v>
      </c>
      <c r="O58" s="150"/>
      <c r="P58" s="110">
        <v>48</v>
      </c>
    </row>
    <row r="59" spans="1:16" s="109" customFormat="1" ht="10.5" customHeight="1">
      <c r="A59" s="22">
        <v>49</v>
      </c>
      <c r="B59" s="146"/>
      <c r="C59" s="147">
        <v>6.045</v>
      </c>
      <c r="D59" s="148">
        <f t="shared" si="0"/>
        <v>68.35575379306428</v>
      </c>
      <c r="E59" s="175"/>
      <c r="F59" s="147">
        <v>5.94</v>
      </c>
      <c r="G59" s="148">
        <f t="shared" si="1"/>
        <v>70.79373034497613</v>
      </c>
      <c r="H59" s="149"/>
      <c r="I59" s="146">
        <v>0</v>
      </c>
      <c r="J59" s="147">
        <v>5.885</v>
      </c>
      <c r="K59" s="148">
        <f t="shared" si="2"/>
        <v>72.12316103972414</v>
      </c>
      <c r="L59" s="146">
        <v>0</v>
      </c>
      <c r="M59" s="147">
        <v>5.912</v>
      </c>
      <c r="N59" s="148">
        <f t="shared" si="3"/>
        <v>71.46589492072269</v>
      </c>
      <c r="O59" s="150"/>
      <c r="P59" s="110">
        <v>49</v>
      </c>
    </row>
    <row r="60" spans="1:16" s="109" customFormat="1" ht="10.5" customHeight="1">
      <c r="A60" s="22">
        <v>50</v>
      </c>
      <c r="B60" s="146"/>
      <c r="C60" s="147">
        <v>5.973</v>
      </c>
      <c r="D60" s="148">
        <f t="shared" si="0"/>
        <v>70.01364009576102</v>
      </c>
      <c r="E60" s="175"/>
      <c r="F60" s="147">
        <v>5.92</v>
      </c>
      <c r="G60" s="148">
        <f t="shared" si="1"/>
        <v>71.27287436084734</v>
      </c>
      <c r="H60" s="149"/>
      <c r="I60" s="146">
        <v>1</v>
      </c>
      <c r="J60" s="147">
        <v>5.952</v>
      </c>
      <c r="K60" s="148">
        <f t="shared" si="2"/>
        <v>70.50855951555091</v>
      </c>
      <c r="L60" s="146">
        <v>0</v>
      </c>
      <c r="M60" s="147">
        <v>5.906</v>
      </c>
      <c r="N60" s="148">
        <f t="shared" si="3"/>
        <v>71.61117537435169</v>
      </c>
      <c r="O60" s="150"/>
      <c r="P60" s="110">
        <v>50</v>
      </c>
    </row>
    <row r="61" spans="1:16" s="109" customFormat="1" ht="10.5" customHeight="1">
      <c r="A61" s="22">
        <v>51</v>
      </c>
      <c r="B61" s="146"/>
      <c r="C61" s="147">
        <v>6.136</v>
      </c>
      <c r="D61" s="148">
        <f t="shared" si="0"/>
        <v>66.3432870578916</v>
      </c>
      <c r="E61" s="175"/>
      <c r="F61" s="147">
        <v>5.946</v>
      </c>
      <c r="G61" s="148">
        <f t="shared" si="1"/>
        <v>70.65092910983016</v>
      </c>
      <c r="H61" s="149"/>
      <c r="I61" s="146">
        <v>1</v>
      </c>
      <c r="J61" s="147">
        <v>5.901</v>
      </c>
      <c r="K61" s="148">
        <f t="shared" si="2"/>
        <v>71.73258109194295</v>
      </c>
      <c r="L61" s="146">
        <v>0</v>
      </c>
      <c r="M61" s="147">
        <v>5.89</v>
      </c>
      <c r="N61" s="148">
        <f t="shared" si="3"/>
        <v>72.00076282496592</v>
      </c>
      <c r="O61" s="150"/>
      <c r="P61" s="110">
        <v>51</v>
      </c>
    </row>
    <row r="62" spans="1:16" s="109" customFormat="1" ht="10.5" customHeight="1">
      <c r="A62" s="22">
        <v>52</v>
      </c>
      <c r="B62" s="146"/>
      <c r="C62" s="147">
        <v>6.067</v>
      </c>
      <c r="D62" s="148">
        <f t="shared" si="0"/>
        <v>67.86091284540367</v>
      </c>
      <c r="E62" s="171"/>
      <c r="F62" s="147">
        <v>6.018</v>
      </c>
      <c r="G62" s="148">
        <f t="shared" si="1"/>
        <v>68.97049142811954</v>
      </c>
      <c r="H62" s="149" t="s">
        <v>50</v>
      </c>
      <c r="I62" s="146">
        <v>0</v>
      </c>
      <c r="J62" s="147">
        <v>5.931</v>
      </c>
      <c r="K62" s="148">
        <f t="shared" si="2"/>
        <v>71.00874534753213</v>
      </c>
      <c r="L62" s="146">
        <v>1</v>
      </c>
      <c r="M62" s="147">
        <v>5.947</v>
      </c>
      <c r="N62" s="148">
        <f t="shared" si="3"/>
        <v>70.6271709160982</v>
      </c>
      <c r="O62" s="150"/>
      <c r="P62" s="110">
        <v>52</v>
      </c>
    </row>
    <row r="63" spans="1:16" s="109" customFormat="1" ht="10.5" customHeight="1">
      <c r="A63" s="22">
        <v>53</v>
      </c>
      <c r="B63" s="146"/>
      <c r="C63" s="147">
        <v>6.241</v>
      </c>
      <c r="D63" s="148">
        <f t="shared" si="0"/>
        <v>64.12971680341306</v>
      </c>
      <c r="E63" s="175"/>
      <c r="F63" s="147">
        <v>5.963</v>
      </c>
      <c r="G63" s="148">
        <f t="shared" si="1"/>
        <v>70.24866389861408</v>
      </c>
      <c r="H63" s="149"/>
      <c r="I63" s="146">
        <v>0</v>
      </c>
      <c r="J63" s="147">
        <v>5.88</v>
      </c>
      <c r="K63" s="148">
        <f t="shared" si="2"/>
        <v>72.2458716275626</v>
      </c>
      <c r="L63" s="146">
        <v>0</v>
      </c>
      <c r="M63" s="147">
        <v>5.822</v>
      </c>
      <c r="N63" s="148">
        <f t="shared" si="3"/>
        <v>73.69249913941846</v>
      </c>
      <c r="O63" s="150"/>
      <c r="P63" s="110">
        <v>53</v>
      </c>
    </row>
    <row r="64" spans="1:16" s="109" customFormat="1" ht="10.5" customHeight="1">
      <c r="A64" s="22">
        <v>54</v>
      </c>
      <c r="B64" s="146"/>
      <c r="C64" s="147">
        <v>5.994</v>
      </c>
      <c r="D64" s="148">
        <f t="shared" si="0"/>
        <v>69.52391341402574</v>
      </c>
      <c r="E64" s="175"/>
      <c r="F64" s="147">
        <v>6.019</v>
      </c>
      <c r="G64" s="148">
        <f t="shared" si="1"/>
        <v>68.94757574045371</v>
      </c>
      <c r="H64" s="149"/>
      <c r="I64" s="146">
        <v>0</v>
      </c>
      <c r="J64" s="147">
        <v>5.925</v>
      </c>
      <c r="K64" s="148">
        <f t="shared" si="2"/>
        <v>71.15263334579572</v>
      </c>
      <c r="L64" s="146">
        <v>0</v>
      </c>
      <c r="M64" s="147">
        <v>5.889</v>
      </c>
      <c r="N64" s="148">
        <f t="shared" si="3"/>
        <v>72.02521752898423</v>
      </c>
      <c r="O64" s="150"/>
      <c r="P64" s="110">
        <v>54</v>
      </c>
    </row>
    <row r="65" spans="1:16" s="109" customFormat="1" ht="10.5" customHeight="1">
      <c r="A65" s="22">
        <v>55</v>
      </c>
      <c r="B65" s="146"/>
      <c r="C65" s="147">
        <v>6.129</v>
      </c>
      <c r="D65" s="148">
        <f t="shared" si="0"/>
        <v>66.4949164295221</v>
      </c>
      <c r="E65" s="175"/>
      <c r="F65" s="147">
        <v>5.986</v>
      </c>
      <c r="G65" s="148">
        <f t="shared" si="1"/>
        <v>69.70986829833147</v>
      </c>
      <c r="H65" s="149"/>
      <c r="I65" s="146">
        <v>2</v>
      </c>
      <c r="J65" s="147">
        <v>5.888</v>
      </c>
      <c r="K65" s="148">
        <f t="shared" si="2"/>
        <v>72.0496846939981</v>
      </c>
      <c r="L65" s="146">
        <v>0</v>
      </c>
      <c r="M65" s="147">
        <v>5.86</v>
      </c>
      <c r="N65" s="148">
        <f t="shared" si="3"/>
        <v>72.73985905485212</v>
      </c>
      <c r="O65" s="150"/>
      <c r="P65" s="110">
        <v>55</v>
      </c>
    </row>
    <row r="66" spans="1:16" s="109" customFormat="1" ht="10.5" customHeight="1">
      <c r="A66" s="22">
        <v>56</v>
      </c>
      <c r="B66" s="146"/>
      <c r="C66" s="147">
        <v>6.232</v>
      </c>
      <c r="D66" s="148">
        <f t="shared" si="0"/>
        <v>64.31507759034079</v>
      </c>
      <c r="E66" s="175"/>
      <c r="F66" s="147">
        <v>6.044</v>
      </c>
      <c r="G66" s="148">
        <f t="shared" si="1"/>
        <v>68.37837504013147</v>
      </c>
      <c r="H66" s="149"/>
      <c r="I66" s="146">
        <v>0</v>
      </c>
      <c r="J66" s="147">
        <v>5.874</v>
      </c>
      <c r="K66" s="148">
        <f t="shared" si="2"/>
        <v>72.39353816365444</v>
      </c>
      <c r="L66" s="146">
        <v>0</v>
      </c>
      <c r="M66" s="147">
        <v>5.836</v>
      </c>
      <c r="N66" s="148">
        <f t="shared" si="3"/>
        <v>73.33936085303527</v>
      </c>
      <c r="O66" s="150"/>
      <c r="P66" s="110">
        <v>56</v>
      </c>
    </row>
    <row r="67" spans="1:16" s="109" customFormat="1" ht="10.5" customHeight="1">
      <c r="A67" s="22">
        <v>57</v>
      </c>
      <c r="B67" s="146"/>
      <c r="C67" s="147">
        <v>6.152</v>
      </c>
      <c r="D67" s="148">
        <f t="shared" si="0"/>
        <v>65.9986471884348</v>
      </c>
      <c r="E67" s="175"/>
      <c r="F67" s="147">
        <v>5.975</v>
      </c>
      <c r="G67" s="148">
        <f t="shared" si="1"/>
        <v>69.9667768841582</v>
      </c>
      <c r="H67" s="149"/>
      <c r="I67" s="146">
        <v>0</v>
      </c>
      <c r="J67" s="147">
        <v>5.87</v>
      </c>
      <c r="K67" s="148">
        <f t="shared" si="2"/>
        <v>72.49223418241338</v>
      </c>
      <c r="L67" s="146">
        <v>0</v>
      </c>
      <c r="M67" s="147">
        <v>5.767</v>
      </c>
      <c r="N67" s="148">
        <f t="shared" si="3"/>
        <v>75.10481564460515</v>
      </c>
      <c r="O67" s="150"/>
      <c r="P67" s="110">
        <v>57</v>
      </c>
    </row>
    <row r="68" spans="1:16" s="109" customFormat="1" ht="10.5" customHeight="1">
      <c r="A68" s="22">
        <v>58</v>
      </c>
      <c r="B68" s="146"/>
      <c r="C68" s="147">
        <v>6.109</v>
      </c>
      <c r="D68" s="148">
        <f t="shared" si="0"/>
        <v>66.93101899226313</v>
      </c>
      <c r="E68" s="175"/>
      <c r="F68" s="147">
        <v>5.834</v>
      </c>
      <c r="G68" s="148">
        <f t="shared" si="1"/>
        <v>73.38965357286952</v>
      </c>
      <c r="H68" s="149"/>
      <c r="I68" s="146">
        <v>0</v>
      </c>
      <c r="J68" s="147">
        <v>5.871</v>
      </c>
      <c r="K68" s="148">
        <f t="shared" si="2"/>
        <v>72.46754126453664</v>
      </c>
      <c r="L68" s="146">
        <v>0</v>
      </c>
      <c r="M68" s="147">
        <v>5.796</v>
      </c>
      <c r="N68" s="148">
        <f t="shared" si="3"/>
        <v>74.35512937934396</v>
      </c>
      <c r="O68" s="150"/>
      <c r="P68" s="110">
        <v>58</v>
      </c>
    </row>
    <row r="69" spans="1:16" s="109" customFormat="1" ht="10.5" customHeight="1">
      <c r="A69" s="22">
        <v>59</v>
      </c>
      <c r="B69" s="146"/>
      <c r="C69" s="147">
        <v>6.23</v>
      </c>
      <c r="D69" s="148">
        <f t="shared" si="0"/>
        <v>64.35637800834257</v>
      </c>
      <c r="E69" s="175"/>
      <c r="F69" s="147">
        <v>5.98</v>
      </c>
      <c r="G69" s="148">
        <f t="shared" si="1"/>
        <v>69.84982449860738</v>
      </c>
      <c r="H69" s="149"/>
      <c r="I69" s="146">
        <v>0</v>
      </c>
      <c r="J69" s="147">
        <v>5.838</v>
      </c>
      <c r="K69" s="148">
        <f t="shared" si="2"/>
        <v>73.28911981265082</v>
      </c>
      <c r="L69" s="146">
        <v>0</v>
      </c>
      <c r="M69" s="147">
        <v>5.694</v>
      </c>
      <c r="N69" s="148">
        <f t="shared" si="3"/>
        <v>77.04292479256752</v>
      </c>
      <c r="O69" s="150"/>
      <c r="P69" s="110">
        <v>59</v>
      </c>
    </row>
    <row r="70" spans="1:16" s="109" customFormat="1" ht="10.5" customHeight="1">
      <c r="A70" s="22">
        <v>60</v>
      </c>
      <c r="B70" s="146"/>
      <c r="C70" s="147">
        <v>5.955</v>
      </c>
      <c r="D70" s="148">
        <f t="shared" si="0"/>
        <v>70.43753604031355</v>
      </c>
      <c r="E70" s="175"/>
      <c r="F70" s="147">
        <v>5.978</v>
      </c>
      <c r="G70" s="148">
        <f t="shared" si="1"/>
        <v>69.89657023897483</v>
      </c>
      <c r="H70" s="149"/>
      <c r="I70" s="171">
        <v>224</v>
      </c>
      <c r="J70" s="147">
        <v>5.742</v>
      </c>
      <c r="K70" s="148">
        <f t="shared" si="2"/>
        <v>75.76023461412429</v>
      </c>
      <c r="L70" s="146">
        <v>0</v>
      </c>
      <c r="M70" s="147">
        <v>5.789</v>
      </c>
      <c r="N70" s="148">
        <f t="shared" si="3"/>
        <v>74.53505703137044</v>
      </c>
      <c r="O70" s="150" t="s">
        <v>50</v>
      </c>
      <c r="P70" s="110">
        <v>60</v>
      </c>
    </row>
    <row r="71" spans="1:16" s="109" customFormat="1" ht="10.5" customHeight="1">
      <c r="A71" s="22">
        <v>61</v>
      </c>
      <c r="B71" s="146"/>
      <c r="C71" s="147">
        <v>6.115</v>
      </c>
      <c r="D71" s="148">
        <f t="shared" si="0"/>
        <v>66.7997388296944</v>
      </c>
      <c r="E71" s="175"/>
      <c r="F71" s="147">
        <v>6.001</v>
      </c>
      <c r="G71" s="148">
        <f t="shared" si="1"/>
        <v>69.36181258020068</v>
      </c>
      <c r="H71" s="149"/>
      <c r="I71" s="146">
        <v>1</v>
      </c>
      <c r="J71" s="147">
        <v>5.845</v>
      </c>
      <c r="K71" s="148">
        <f t="shared" si="2"/>
        <v>73.11368212615463</v>
      </c>
      <c r="L71" s="146">
        <v>0</v>
      </c>
      <c r="M71" s="147">
        <v>5.719</v>
      </c>
      <c r="N71" s="148">
        <f t="shared" si="3"/>
        <v>76.37082711536543</v>
      </c>
      <c r="O71" s="150"/>
      <c r="P71" s="110">
        <v>61</v>
      </c>
    </row>
    <row r="72" spans="1:16" s="109" customFormat="1" ht="10.5" customHeight="1">
      <c r="A72" s="22">
        <v>62</v>
      </c>
      <c r="B72" s="146"/>
      <c r="C72" s="147">
        <v>6.247</v>
      </c>
      <c r="D72" s="148">
        <f t="shared" si="0"/>
        <v>64.00658777554669</v>
      </c>
      <c r="E72" s="175"/>
      <c r="F72" s="147">
        <v>6.002</v>
      </c>
      <c r="G72" s="148">
        <f t="shared" si="1"/>
        <v>69.33870160574043</v>
      </c>
      <c r="H72" s="149"/>
      <c r="I72" s="146">
        <v>1</v>
      </c>
      <c r="J72" s="147">
        <v>5.78</v>
      </c>
      <c r="K72" s="148">
        <f t="shared" si="2"/>
        <v>74.76735383915421</v>
      </c>
      <c r="L72" s="146">
        <v>0</v>
      </c>
      <c r="M72" s="147">
        <v>5.754</v>
      </c>
      <c r="N72" s="148">
        <f t="shared" si="3"/>
        <v>75.44456731313478</v>
      </c>
      <c r="O72" s="150"/>
      <c r="P72" s="110">
        <v>62</v>
      </c>
    </row>
    <row r="73" spans="1:16" s="109" customFormat="1" ht="10.5" customHeight="1" thickBot="1">
      <c r="A73" s="111">
        <v>63</v>
      </c>
      <c r="B73" s="151"/>
      <c r="C73" s="152">
        <v>6.19</v>
      </c>
      <c r="D73" s="148">
        <f t="shared" si="0"/>
        <v>65.19081179973952</v>
      </c>
      <c r="E73" s="176"/>
      <c r="F73" s="152">
        <v>5.818</v>
      </c>
      <c r="G73" s="148">
        <f t="shared" si="1"/>
        <v>73.79386432570604</v>
      </c>
      <c r="H73" s="153"/>
      <c r="I73" s="151">
        <v>2</v>
      </c>
      <c r="J73" s="152">
        <v>5.348</v>
      </c>
      <c r="K73" s="173">
        <f t="shared" si="2"/>
        <v>87.33430933295442</v>
      </c>
      <c r="L73" s="151">
        <v>0</v>
      </c>
      <c r="M73" s="152">
        <v>5.794</v>
      </c>
      <c r="N73" s="154">
        <f t="shared" si="3"/>
        <v>74.40647074110089</v>
      </c>
      <c r="O73" s="155" t="s">
        <v>50</v>
      </c>
      <c r="P73" s="37">
        <v>63</v>
      </c>
    </row>
    <row r="74" spans="1:17" ht="24.75" thickBot="1">
      <c r="A74" s="177" t="s">
        <v>0</v>
      </c>
      <c r="B74" s="178" t="s">
        <v>78</v>
      </c>
      <c r="C74" s="179" t="s">
        <v>79</v>
      </c>
      <c r="D74" s="179" t="s">
        <v>81</v>
      </c>
      <c r="E74" s="179" t="s">
        <v>80</v>
      </c>
      <c r="F74" s="179" t="s">
        <v>82</v>
      </c>
      <c r="G74" s="179" t="s">
        <v>83</v>
      </c>
      <c r="H74" s="180" t="s">
        <v>29</v>
      </c>
      <c r="I74" s="178" t="s">
        <v>78</v>
      </c>
      <c r="J74" s="179" t="s">
        <v>84</v>
      </c>
      <c r="K74" s="179" t="s">
        <v>85</v>
      </c>
      <c r="L74" s="179" t="s">
        <v>80</v>
      </c>
      <c r="M74" s="179" t="s">
        <v>86</v>
      </c>
      <c r="N74" s="179" t="s">
        <v>87</v>
      </c>
      <c r="O74" s="211" t="s">
        <v>29</v>
      </c>
      <c r="P74" s="212" t="s">
        <v>0</v>
      </c>
      <c r="Q74" s="209" t="s">
        <v>77</v>
      </c>
    </row>
    <row r="75" spans="1:17" ht="12.75">
      <c r="A75" s="60" t="s">
        <v>14</v>
      </c>
      <c r="B75" s="213"/>
      <c r="C75" s="214">
        <f>AVERAGE(C10:C73)</f>
        <v>6.098921875</v>
      </c>
      <c r="D75" s="214">
        <f>AVERAGE(D10:D73)</f>
        <v>67.20109112430912</v>
      </c>
      <c r="E75" s="213"/>
      <c r="F75" s="215">
        <f>AVERAGE(F10:F73)</f>
        <v>6.033343750000003</v>
      </c>
      <c r="G75" s="213">
        <f>AVERAGE(G10:G73)</f>
        <v>68.67622021328744</v>
      </c>
      <c r="H75" s="216"/>
      <c r="I75" s="213"/>
      <c r="J75" s="214">
        <f>AVERAGE(J10:J73)</f>
        <v>5.819359375</v>
      </c>
      <c r="K75" s="214">
        <f>AVERAGE(K10:K73)</f>
        <v>73.88286057105141</v>
      </c>
      <c r="L75" s="213"/>
      <c r="M75" s="213">
        <f>AVERAGE(M10:M73)</f>
        <v>5.876624999999999</v>
      </c>
      <c r="N75" s="213">
        <f>AVERAGE(N10:N73)</f>
        <v>72.35301702422387</v>
      </c>
      <c r="O75" s="217"/>
      <c r="P75" s="113" t="s">
        <v>14</v>
      </c>
      <c r="Q75" s="210">
        <v>0.036</v>
      </c>
    </row>
    <row r="76" spans="1:16" ht="12.75">
      <c r="A76" s="61" t="s">
        <v>10</v>
      </c>
      <c r="B76" s="218"/>
      <c r="C76" s="219">
        <f>STDEV(C10:C73)</f>
        <v>0.09508764623363482</v>
      </c>
      <c r="D76" s="219">
        <f>STDEV(D10:D73)</f>
        <v>2.118442004096131</v>
      </c>
      <c r="E76" s="218"/>
      <c r="F76" s="220">
        <f>STDEV(F10:F73)</f>
        <v>0.09991126519395635</v>
      </c>
      <c r="G76" s="218">
        <f>STDEV(G10:G73)</f>
        <v>2.297747413808107</v>
      </c>
      <c r="H76" s="221"/>
      <c r="I76" s="218"/>
      <c r="J76" s="219">
        <f>STDEV(J10:J73)</f>
        <v>0.13286947494070683</v>
      </c>
      <c r="K76" s="219">
        <f>STDEV(K10:K73)</f>
        <v>3.707577500832862</v>
      </c>
      <c r="L76" s="218"/>
      <c r="M76" s="218">
        <f>STDEV(M10:M73)</f>
        <v>0.062072793928091716</v>
      </c>
      <c r="N76" s="218">
        <f>STDEV(N10:N73)</f>
        <v>1.5505629294759726</v>
      </c>
      <c r="O76" s="222"/>
      <c r="P76" s="114" t="s">
        <v>10</v>
      </c>
    </row>
    <row r="77" spans="1:16" ht="12.75">
      <c r="A77" s="62" t="s">
        <v>15</v>
      </c>
      <c r="B77" s="223">
        <f aca="true" t="shared" si="4" ref="B77:G77">MAX(B10:B73)</f>
        <v>0</v>
      </c>
      <c r="C77" s="224">
        <f t="shared" si="4"/>
        <v>6.247</v>
      </c>
      <c r="D77" s="224">
        <f t="shared" si="4"/>
        <v>72.73985905485212</v>
      </c>
      <c r="E77" s="223">
        <f t="shared" si="4"/>
        <v>0</v>
      </c>
      <c r="F77" s="225">
        <f t="shared" si="4"/>
        <v>6.207</v>
      </c>
      <c r="G77" s="223">
        <f t="shared" si="4"/>
        <v>74.30384113849728</v>
      </c>
      <c r="H77" s="226"/>
      <c r="I77" s="223"/>
      <c r="J77" s="224">
        <f>MAX(J10:J73)</f>
        <v>5.952</v>
      </c>
      <c r="K77" s="224">
        <f>MAX(K10:K73)</f>
        <v>91.21499061012685</v>
      </c>
      <c r="L77" s="223">
        <f>MAX(L10:L73)</f>
        <v>12</v>
      </c>
      <c r="M77" s="223">
        <f>MAX(M10:M73)</f>
        <v>5.968</v>
      </c>
      <c r="N77" s="223">
        <f>MAX(N10:N73)</f>
        <v>77.04292479256752</v>
      </c>
      <c r="O77" s="227"/>
      <c r="P77" s="115" t="s">
        <v>15</v>
      </c>
    </row>
    <row r="78" spans="1:16" ht="12.75">
      <c r="A78" s="62" t="s">
        <v>16</v>
      </c>
      <c r="B78" s="228"/>
      <c r="C78" s="224">
        <f>MIN(C10:C73)</f>
        <v>5.86</v>
      </c>
      <c r="D78" s="224">
        <f>MIN(D10:D73)</f>
        <v>64.00658777554669</v>
      </c>
      <c r="E78" s="223">
        <f>MIN(E10:E73)</f>
        <v>0</v>
      </c>
      <c r="F78" s="225">
        <f>MIN(F10:F73)</f>
        <v>5.798</v>
      </c>
      <c r="G78" s="223">
        <f>MIN(G10:G73)</f>
        <v>64.83420598450707</v>
      </c>
      <c r="H78" s="226"/>
      <c r="I78" s="228"/>
      <c r="J78" s="224">
        <f>MIN(J10:J73)</f>
        <v>5.233</v>
      </c>
      <c r="K78" s="224">
        <f>MIN(K10:K73)</f>
        <v>70.50855951555091</v>
      </c>
      <c r="L78" s="223">
        <f>MIN(L10:L73)</f>
        <v>0</v>
      </c>
      <c r="M78" s="223">
        <f>MIN(M10:M73)</f>
        <v>5.694</v>
      </c>
      <c r="N78" s="223">
        <f>MIN(N10:N73)</f>
        <v>70.13100431973203</v>
      </c>
      <c r="O78" s="227"/>
      <c r="P78" s="115" t="s">
        <v>16</v>
      </c>
    </row>
    <row r="79" spans="1:16" ht="12.75">
      <c r="A79" s="62" t="s">
        <v>30</v>
      </c>
      <c r="B79" s="228"/>
      <c r="C79" s="229"/>
      <c r="D79" s="229">
        <f>COUNTIF(D10:D73,"&lt;70")</f>
        <v>54</v>
      </c>
      <c r="E79" s="228"/>
      <c r="F79" s="228"/>
      <c r="G79" s="228">
        <f>COUNTIF(G10:G73,"&lt;70")</f>
        <v>48</v>
      </c>
      <c r="H79" s="226"/>
      <c r="I79" s="228"/>
      <c r="J79" s="229"/>
      <c r="K79" s="229">
        <f>COUNTIF(K10:K73,"&lt;70")</f>
        <v>0</v>
      </c>
      <c r="L79" s="228"/>
      <c r="M79" s="228"/>
      <c r="N79" s="228">
        <f>COUNTIF(N10:N73,"&lt;70")</f>
        <v>0</v>
      </c>
      <c r="O79" s="227"/>
      <c r="P79" s="115" t="s">
        <v>30</v>
      </c>
    </row>
    <row r="80" spans="1:16" ht="12.75">
      <c r="A80" s="62" t="s">
        <v>31</v>
      </c>
      <c r="B80" s="228"/>
      <c r="C80" s="229"/>
      <c r="D80" s="229">
        <f>COUNTIF(D10:D73,"&gt;80")</f>
        <v>0</v>
      </c>
      <c r="E80" s="228"/>
      <c r="F80" s="228"/>
      <c r="G80" s="228">
        <f>COUNTIF(G10:G73,"&gt;80")</f>
        <v>0</v>
      </c>
      <c r="H80" s="226"/>
      <c r="I80" s="228"/>
      <c r="J80" s="229"/>
      <c r="K80" s="229">
        <f>COUNTIF(K10:K73,"&gt;80")</f>
        <v>4</v>
      </c>
      <c r="L80" s="228"/>
      <c r="M80" s="228"/>
      <c r="N80" s="228">
        <f>COUNTIF(N10:N73,"&gt;80")</f>
        <v>0</v>
      </c>
      <c r="O80" s="227"/>
      <c r="P80" s="115" t="s">
        <v>31</v>
      </c>
    </row>
    <row r="81" spans="1:16" ht="12.75">
      <c r="A81" s="142" t="s">
        <v>32</v>
      </c>
      <c r="B81" s="228">
        <f>COUNTIF(B10:B73,"&gt;50")</f>
        <v>0</v>
      </c>
      <c r="C81" s="229"/>
      <c r="D81" s="229"/>
      <c r="E81" s="228">
        <f>COUNTIF(E10:E73,"&gt;50")</f>
        <v>0</v>
      </c>
      <c r="F81" s="228"/>
      <c r="G81" s="228"/>
      <c r="H81" s="226"/>
      <c r="I81" s="228"/>
      <c r="J81" s="229"/>
      <c r="K81" s="229"/>
      <c r="L81" s="228"/>
      <c r="M81" s="228"/>
      <c r="N81" s="228"/>
      <c r="O81" s="227"/>
      <c r="P81" s="140" t="s">
        <v>32</v>
      </c>
    </row>
    <row r="82" spans="1:16" ht="12.75">
      <c r="A82" s="112" t="s">
        <v>42</v>
      </c>
      <c r="B82" s="230"/>
      <c r="C82" s="231"/>
      <c r="D82" s="231"/>
      <c r="E82" s="230"/>
      <c r="F82" s="230"/>
      <c r="G82" s="230"/>
      <c r="H82" s="232">
        <f>COUNTIF(H10:H73,"s")+COUNTIF(H10:H73,"s&amp;w")</f>
        <v>0</v>
      </c>
      <c r="I82" s="230"/>
      <c r="J82" s="231"/>
      <c r="K82" s="231"/>
      <c r="L82" s="230"/>
      <c r="M82" s="230"/>
      <c r="N82" s="230"/>
      <c r="O82" s="233">
        <f>COUNTIF(O10:O73,"s")</f>
        <v>0</v>
      </c>
      <c r="P82" s="141" t="s">
        <v>42</v>
      </c>
    </row>
    <row r="83" spans="1:16" ht="13.5" thickBot="1">
      <c r="A83" s="143" t="s">
        <v>33</v>
      </c>
      <c r="B83" s="230"/>
      <c r="C83" s="231"/>
      <c r="D83" s="231"/>
      <c r="E83" s="230"/>
      <c r="F83" s="230"/>
      <c r="G83" s="230"/>
      <c r="H83" s="234">
        <f>COUNTIF(H10:H73,"w")+COUNTIF(H10:H73,"s&amp;w")</f>
        <v>7</v>
      </c>
      <c r="I83" s="230"/>
      <c r="J83" s="231"/>
      <c r="K83" s="231"/>
      <c r="L83" s="230"/>
      <c r="M83" s="230"/>
      <c r="N83" s="230"/>
      <c r="O83" s="235">
        <f>COUNTIF(O10:O73,"w")</f>
        <v>5</v>
      </c>
      <c r="P83" s="116" t="s">
        <v>33</v>
      </c>
    </row>
    <row r="84" spans="1:16" ht="13.5" thickBot="1">
      <c r="A84" s="65" t="s">
        <v>9</v>
      </c>
      <c r="B84" s="238" t="s">
        <v>51</v>
      </c>
      <c r="C84" s="239"/>
      <c r="D84" s="239"/>
      <c r="E84" s="239"/>
      <c r="F84" s="239"/>
      <c r="G84" s="239"/>
      <c r="H84" s="240"/>
      <c r="I84" s="241" t="s">
        <v>47</v>
      </c>
      <c r="J84" s="239"/>
      <c r="K84" s="239"/>
      <c r="L84" s="239"/>
      <c r="M84" s="239"/>
      <c r="N84" s="239"/>
      <c r="O84" s="242"/>
      <c r="P84" s="117" t="s">
        <v>9</v>
      </c>
    </row>
    <row r="85" spans="1:16" ht="12.75">
      <c r="A85" s="64" t="s">
        <v>12</v>
      </c>
      <c r="B85" s="243" t="s">
        <v>46</v>
      </c>
      <c r="C85" s="244"/>
      <c r="N85" s="243" t="s">
        <v>46</v>
      </c>
      <c r="O85" s="244"/>
      <c r="P85" s="64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13" bottom="0.14" header="0.13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1"/>
  <sheetViews>
    <sheetView workbookViewId="0" topLeftCell="AH21">
      <selection activeCell="AP43" sqref="AP43"/>
    </sheetView>
  </sheetViews>
  <sheetFormatPr defaultColWidth="11.421875" defaultRowHeight="12.75"/>
  <cols>
    <col min="1" max="18" width="9.7109375" style="0" customWidth="1"/>
  </cols>
  <sheetData>
    <row r="1" spans="21:40" ht="12.75">
      <c r="U1" s="192" t="s">
        <v>55</v>
      </c>
      <c r="AL1" s="260" t="s">
        <v>59</v>
      </c>
      <c r="AM1" s="260"/>
      <c r="AN1" s="260"/>
    </row>
    <row r="2" spans="20:52" ht="15">
      <c r="T2" s="181" t="s">
        <v>53</v>
      </c>
      <c r="U2" s="181" t="s">
        <v>54</v>
      </c>
      <c r="AB2" s="181" t="s">
        <v>53</v>
      </c>
      <c r="AC2" s="181" t="s">
        <v>54</v>
      </c>
      <c r="AK2" s="197" t="s">
        <v>63</v>
      </c>
      <c r="AL2" s="193" t="s">
        <v>60</v>
      </c>
      <c r="AM2" s="193" t="s">
        <v>62</v>
      </c>
      <c r="AN2" s="198" t="s">
        <v>65</v>
      </c>
      <c r="AO2" s="193" t="s">
        <v>61</v>
      </c>
      <c r="AP2" s="193" t="s">
        <v>64</v>
      </c>
      <c r="AS2" s="268" t="s">
        <v>68</v>
      </c>
      <c r="AT2" s="269"/>
      <c r="AU2" s="269"/>
      <c r="AV2" s="269"/>
      <c r="AW2" s="269"/>
      <c r="AX2" s="269"/>
      <c r="AY2" s="269"/>
      <c r="AZ2" s="269"/>
    </row>
    <row r="3" spans="20:52" ht="15.75">
      <c r="T3" s="182">
        <v>0</v>
      </c>
      <c r="U3" s="182">
        <v>9</v>
      </c>
      <c r="W3" s="183">
        <f>(U3-U4)/(T4-T3)</f>
        <v>0.007500000000000018</v>
      </c>
      <c r="Y3" s="189">
        <f>AVERAGE(W3:W75)</f>
        <v>0.004319634703196345</v>
      </c>
      <c r="Z3" s="184">
        <f>Y3*60</f>
        <v>0.2591780821917807</v>
      </c>
      <c r="AB3" s="182">
        <v>0</v>
      </c>
      <c r="AC3" s="186">
        <v>9</v>
      </c>
      <c r="AE3" s="188">
        <f>(AC3-AC4)/(AB4-AB3)</f>
        <v>0.005000000000000071</v>
      </c>
      <c r="AG3" s="189">
        <f>AVERAGE(AE3:AE77)</f>
        <v>0.00381111111111111</v>
      </c>
      <c r="AH3" s="184">
        <f>AG3*60</f>
        <v>0.2286666666666666</v>
      </c>
      <c r="AK3" s="194" t="s">
        <v>58</v>
      </c>
      <c r="AL3" s="195" t="s">
        <v>56</v>
      </c>
      <c r="AM3" s="195" t="s">
        <v>57</v>
      </c>
      <c r="AN3" s="194" t="s">
        <v>89</v>
      </c>
      <c r="AO3" s="194" t="s">
        <v>88</v>
      </c>
      <c r="AR3" s="194"/>
      <c r="AS3" s="195"/>
      <c r="AT3" s="195"/>
      <c r="AU3" s="195"/>
      <c r="AV3" s="195"/>
      <c r="AW3" s="195"/>
      <c r="AX3" s="195"/>
      <c r="AY3" s="195" t="s">
        <v>66</v>
      </c>
      <c r="AZ3" s="195" t="s">
        <v>67</v>
      </c>
    </row>
    <row r="4" spans="20:52" ht="13.5" thickBot="1">
      <c r="T4" s="182">
        <v>20</v>
      </c>
      <c r="U4" s="182">
        <v>8.85</v>
      </c>
      <c r="W4" s="183">
        <f aca="true" t="shared" si="0" ref="W4:W67">(U4-U5)/(T5-T4)</f>
        <v>0.0009999999999999788</v>
      </c>
      <c r="Y4" s="190">
        <v>0.0007</v>
      </c>
      <c r="Z4" s="191">
        <f>Y4*60</f>
        <v>0.042</v>
      </c>
      <c r="AB4" s="182">
        <v>10</v>
      </c>
      <c r="AC4" s="186">
        <v>8.95</v>
      </c>
      <c r="AE4" s="188">
        <f aca="true" t="shared" si="1" ref="AE4:AE67">(AC4-AC5)/(AB5-AB4)</f>
        <v>0.004499999999999993</v>
      </c>
      <c r="AG4" s="190">
        <v>0.0006</v>
      </c>
      <c r="AH4" s="191">
        <f>AG4*60</f>
        <v>0.036</v>
      </c>
      <c r="AK4" s="196">
        <v>1.2</v>
      </c>
      <c r="AL4" s="199">
        <v>0.2</v>
      </c>
      <c r="AM4" s="199">
        <v>0.04</v>
      </c>
      <c r="AN4" s="199">
        <v>0</v>
      </c>
      <c r="AO4" s="199">
        <v>0.5</v>
      </c>
      <c r="AR4" s="199"/>
      <c r="AS4" s="199"/>
      <c r="AT4" s="199"/>
      <c r="AU4" s="199"/>
      <c r="AW4" s="199"/>
      <c r="AX4" s="199"/>
      <c r="AY4" s="199">
        <v>0.6</v>
      </c>
      <c r="AZ4" s="199">
        <v>0.5</v>
      </c>
    </row>
    <row r="5" spans="1:52" ht="14.25" thickBot="1" thickTop="1">
      <c r="A5" s="251" t="s">
        <v>48</v>
      </c>
      <c r="B5" s="252"/>
      <c r="C5" s="133"/>
      <c r="D5" s="34" t="s">
        <v>20</v>
      </c>
      <c r="E5" s="33" t="s">
        <v>22</v>
      </c>
      <c r="F5" s="35" t="s">
        <v>21</v>
      </c>
      <c r="G5" s="31" t="s">
        <v>23</v>
      </c>
      <c r="I5" s="251" t="s">
        <v>48</v>
      </c>
      <c r="J5" s="252"/>
      <c r="K5" s="118"/>
      <c r="L5" s="133" t="s">
        <v>45</v>
      </c>
      <c r="M5" s="34" t="s">
        <v>20</v>
      </c>
      <c r="N5" s="131" t="s">
        <v>43</v>
      </c>
      <c r="O5" s="33"/>
      <c r="P5" s="35" t="s">
        <v>21</v>
      </c>
      <c r="Q5" s="31" t="s">
        <v>23</v>
      </c>
      <c r="T5" s="182">
        <v>30</v>
      </c>
      <c r="U5" s="182">
        <v>8.84</v>
      </c>
      <c r="W5" s="183">
        <f t="shared" si="0"/>
        <v>0.005999999999999961</v>
      </c>
      <c r="AB5" s="182">
        <v>30</v>
      </c>
      <c r="AC5" s="186">
        <v>8.86</v>
      </c>
      <c r="AE5" s="188">
        <f t="shared" si="1"/>
        <v>0.004499999999999993</v>
      </c>
      <c r="AK5" s="196">
        <v>1.25</v>
      </c>
      <c r="AL5" s="199">
        <v>0.2</v>
      </c>
      <c r="AM5" s="199">
        <v>0.22</v>
      </c>
      <c r="AN5" s="199">
        <v>0.5</v>
      </c>
      <c r="AO5" s="199">
        <v>1.1</v>
      </c>
      <c r="AR5" s="199"/>
      <c r="AS5" s="199"/>
      <c r="AT5" s="199"/>
      <c r="AU5" s="199"/>
      <c r="AV5" s="199"/>
      <c r="AW5" s="199"/>
      <c r="AX5" s="199"/>
      <c r="AY5" s="199">
        <v>1</v>
      </c>
      <c r="AZ5" s="199">
        <v>1</v>
      </c>
    </row>
    <row r="6" spans="1:52" ht="14.25" thickBot="1">
      <c r="A6" s="68" t="s">
        <v>9</v>
      </c>
      <c r="B6" s="256" t="s">
        <v>52</v>
      </c>
      <c r="C6" s="257"/>
      <c r="D6" s="256" t="s">
        <v>49</v>
      </c>
      <c r="E6" s="257"/>
      <c r="F6" s="66" t="s">
        <v>25</v>
      </c>
      <c r="G6" s="18" t="s">
        <v>26</v>
      </c>
      <c r="I6" s="69" t="s">
        <v>9</v>
      </c>
      <c r="J6" s="263" t="s">
        <v>52</v>
      </c>
      <c r="K6" s="264"/>
      <c r="L6" s="263" t="s">
        <v>49</v>
      </c>
      <c r="M6" s="279"/>
      <c r="N6" s="279"/>
      <c r="O6" s="264"/>
      <c r="P6" s="16" t="s">
        <v>25</v>
      </c>
      <c r="Q6" s="39" t="s">
        <v>26</v>
      </c>
      <c r="T6" s="182">
        <v>50</v>
      </c>
      <c r="U6" s="182">
        <v>8.72</v>
      </c>
      <c r="W6" s="183">
        <f t="shared" si="0"/>
        <v>0.007000000000000029</v>
      </c>
      <c r="AB6" s="182">
        <v>50</v>
      </c>
      <c r="AC6" s="186">
        <v>8.77</v>
      </c>
      <c r="AE6" s="188">
        <f t="shared" si="1"/>
        <v>0.002999999999999936</v>
      </c>
      <c r="AK6" s="196">
        <v>1.3</v>
      </c>
      <c r="AL6" s="199">
        <v>0.54</v>
      </c>
      <c r="AM6" s="199">
        <v>0.47</v>
      </c>
      <c r="AN6" s="199">
        <v>0.7</v>
      </c>
      <c r="AO6" s="199">
        <v>1.1</v>
      </c>
      <c r="AR6" s="199"/>
      <c r="AS6" s="199"/>
      <c r="AT6" s="199"/>
      <c r="AU6" s="199"/>
      <c r="AV6" s="199"/>
      <c r="AW6" s="199"/>
      <c r="AX6" s="199"/>
      <c r="AY6" s="199">
        <v>1.6</v>
      </c>
      <c r="AZ6" s="199">
        <v>1.5</v>
      </c>
    </row>
    <row r="7" spans="1:52" ht="15" thickBot="1">
      <c r="A7" s="40" t="s">
        <v>19</v>
      </c>
      <c r="B7" s="70">
        <v>2.6</v>
      </c>
      <c r="C7" s="70">
        <v>3.7</v>
      </c>
      <c r="D7" s="71">
        <v>20</v>
      </c>
      <c r="E7" s="71">
        <v>1.5</v>
      </c>
      <c r="F7" s="38"/>
      <c r="G7" s="18"/>
      <c r="I7" s="41"/>
      <c r="J7" s="265" t="s">
        <v>28</v>
      </c>
      <c r="K7" s="266"/>
      <c r="L7" s="265" t="s">
        <v>28</v>
      </c>
      <c r="M7" s="280"/>
      <c r="N7" s="280"/>
      <c r="O7" s="266"/>
      <c r="P7" s="17"/>
      <c r="Q7" s="18"/>
      <c r="T7" s="182">
        <v>60</v>
      </c>
      <c r="U7" s="182">
        <v>8.65</v>
      </c>
      <c r="W7" s="183">
        <f t="shared" si="0"/>
        <v>0.004499999999999993</v>
      </c>
      <c r="AB7" s="182">
        <v>60</v>
      </c>
      <c r="AC7" s="186">
        <v>8.74</v>
      </c>
      <c r="AE7" s="188">
        <f t="shared" si="1"/>
        <v>0.0060000000000000496</v>
      </c>
      <c r="AK7" s="196">
        <v>1.32</v>
      </c>
      <c r="AL7" s="199">
        <v>0.62</v>
      </c>
      <c r="AM7" s="199">
        <v>0.6</v>
      </c>
      <c r="AN7" s="199">
        <v>0.8</v>
      </c>
      <c r="AO7" s="199">
        <v>1.6</v>
      </c>
      <c r="AR7" s="199"/>
      <c r="AS7" s="199"/>
      <c r="AT7" s="199"/>
      <c r="AU7" s="199"/>
      <c r="AV7" s="199"/>
      <c r="AW7" s="199"/>
      <c r="AX7" s="199"/>
      <c r="AY7" s="199">
        <v>1.2</v>
      </c>
      <c r="AZ7" s="199">
        <v>1.6</v>
      </c>
    </row>
    <row r="8" spans="1:52" ht="14.25" thickBot="1">
      <c r="A8" s="40"/>
      <c r="B8" s="276" t="s">
        <v>17</v>
      </c>
      <c r="C8" s="277"/>
      <c r="D8" s="277"/>
      <c r="E8" s="278"/>
      <c r="F8" s="17"/>
      <c r="G8" s="18"/>
      <c r="I8" s="40"/>
      <c r="J8" s="236" t="s">
        <v>24</v>
      </c>
      <c r="K8" s="267"/>
      <c r="L8" s="236" t="s">
        <v>24</v>
      </c>
      <c r="M8" s="281"/>
      <c r="N8" s="281"/>
      <c r="O8" s="267"/>
      <c r="P8" s="17"/>
      <c r="Q8" s="18"/>
      <c r="T8" s="182">
        <v>80</v>
      </c>
      <c r="U8" s="182">
        <v>8.56</v>
      </c>
      <c r="W8" s="183">
        <f t="shared" si="0"/>
        <v>0.008000000000000007</v>
      </c>
      <c r="AB8" s="182">
        <v>70</v>
      </c>
      <c r="AC8" s="186">
        <v>8.68</v>
      </c>
      <c r="AE8" s="188">
        <f t="shared" si="1"/>
        <v>0.0040000000000000036</v>
      </c>
      <c r="AK8" s="196">
        <v>1.35</v>
      </c>
      <c r="AL8" s="199">
        <v>0.94</v>
      </c>
      <c r="AM8" s="199">
        <v>1.06</v>
      </c>
      <c r="AN8" s="199">
        <v>0.9</v>
      </c>
      <c r="AO8" s="199">
        <v>1.7</v>
      </c>
      <c r="AR8" s="199"/>
      <c r="AS8" s="199"/>
      <c r="AT8" s="199"/>
      <c r="AU8" s="199"/>
      <c r="AV8" s="199"/>
      <c r="AW8" s="199"/>
      <c r="AX8" s="199"/>
      <c r="AY8" s="199">
        <v>1.5</v>
      </c>
      <c r="AZ8" s="199">
        <v>1.1</v>
      </c>
    </row>
    <row r="9" spans="1:52" ht="14.25" thickBot="1">
      <c r="A9" s="36" t="s">
        <v>24</v>
      </c>
      <c r="B9" s="137" t="s">
        <v>34</v>
      </c>
      <c r="C9" s="138" t="s">
        <v>35</v>
      </c>
      <c r="D9" s="137" t="s">
        <v>36</v>
      </c>
      <c r="E9" s="139" t="s">
        <v>37</v>
      </c>
      <c r="F9" s="236" t="s">
        <v>18</v>
      </c>
      <c r="G9" s="255"/>
      <c r="I9" s="36" t="s">
        <v>27</v>
      </c>
      <c r="J9" s="72" t="s">
        <v>44</v>
      </c>
      <c r="K9" s="73" t="s">
        <v>44</v>
      </c>
      <c r="L9" s="72" t="s">
        <v>70</v>
      </c>
      <c r="M9" s="136" t="s">
        <v>71</v>
      </c>
      <c r="N9" s="136" t="s">
        <v>72</v>
      </c>
      <c r="O9" s="74" t="s">
        <v>56</v>
      </c>
      <c r="P9" s="236" t="s">
        <v>18</v>
      </c>
      <c r="Q9" s="255"/>
      <c r="T9" s="182">
        <v>90</v>
      </c>
      <c r="U9" s="182">
        <v>8.48</v>
      </c>
      <c r="W9" s="183">
        <f t="shared" si="0"/>
        <v>0.004999999999999982</v>
      </c>
      <c r="AB9" s="182">
        <v>90</v>
      </c>
      <c r="AC9" s="186">
        <v>8.6</v>
      </c>
      <c r="AE9" s="188">
        <f t="shared" si="1"/>
        <v>0.004499999999999993</v>
      </c>
      <c r="AK9" s="196">
        <v>1.37</v>
      </c>
      <c r="AL9" s="199">
        <v>1.42</v>
      </c>
      <c r="AM9" s="199">
        <v>1.1</v>
      </c>
      <c r="AN9" s="199">
        <v>0.9</v>
      </c>
      <c r="AO9" s="199">
        <v>1.6</v>
      </c>
      <c r="AR9" s="199"/>
      <c r="AS9" s="199"/>
      <c r="AT9" s="199"/>
      <c r="AU9" s="199"/>
      <c r="AV9" s="199"/>
      <c r="AW9" s="199"/>
      <c r="AX9" s="199"/>
      <c r="AY9" s="199">
        <v>1.4</v>
      </c>
      <c r="AZ9" s="199">
        <v>2.1</v>
      </c>
    </row>
    <row r="10" spans="1:52" ht="12.75">
      <c r="A10" s="19">
        <v>0</v>
      </c>
      <c r="B10" s="42">
        <v>228</v>
      </c>
      <c r="C10" s="43">
        <v>202</v>
      </c>
      <c r="D10" s="44">
        <v>258</v>
      </c>
      <c r="E10" s="43">
        <v>238</v>
      </c>
      <c r="F10" s="261"/>
      <c r="G10" s="262"/>
      <c r="I10" s="19">
        <v>5</v>
      </c>
      <c r="J10" s="42"/>
      <c r="K10" s="43"/>
      <c r="L10" s="44">
        <v>164</v>
      </c>
      <c r="M10" s="44">
        <v>142</v>
      </c>
      <c r="N10" s="135">
        <v>148</v>
      </c>
      <c r="O10" s="43">
        <v>136</v>
      </c>
      <c r="P10" s="20"/>
      <c r="Q10" s="21"/>
      <c r="T10" s="182">
        <v>110</v>
      </c>
      <c r="U10" s="182">
        <v>8.38</v>
      </c>
      <c r="W10" s="183">
        <f t="shared" si="0"/>
        <v>0.004000000000000092</v>
      </c>
      <c r="AB10" s="185">
        <v>110</v>
      </c>
      <c r="AC10" s="186">
        <v>8.51</v>
      </c>
      <c r="AE10" s="188">
        <f t="shared" si="1"/>
        <v>0.003999999999999915</v>
      </c>
      <c r="AK10" s="196">
        <v>1.4</v>
      </c>
      <c r="AL10" s="199">
        <v>2.75</v>
      </c>
      <c r="AM10" s="199">
        <v>2.05</v>
      </c>
      <c r="AN10" s="199">
        <v>1.1</v>
      </c>
      <c r="AO10" s="199">
        <v>2.1</v>
      </c>
      <c r="AR10" s="199"/>
      <c r="AS10" s="199"/>
      <c r="AT10" s="199"/>
      <c r="AU10" s="199"/>
      <c r="AV10" s="199"/>
      <c r="AW10" s="199"/>
      <c r="AX10" s="199"/>
      <c r="AY10" s="199">
        <v>5.9</v>
      </c>
      <c r="AZ10" s="199">
        <v>5.4</v>
      </c>
    </row>
    <row r="11" spans="1:52" ht="12.75">
      <c r="A11" s="22">
        <v>1</v>
      </c>
      <c r="B11" s="45">
        <v>228</v>
      </c>
      <c r="C11" s="46">
        <v>208</v>
      </c>
      <c r="D11" s="47">
        <v>250</v>
      </c>
      <c r="E11" s="46">
        <v>248</v>
      </c>
      <c r="F11" s="253"/>
      <c r="G11" s="254"/>
      <c r="I11" s="22">
        <v>6</v>
      </c>
      <c r="J11" s="45"/>
      <c r="K11" s="46"/>
      <c r="L11" s="47">
        <v>234</v>
      </c>
      <c r="M11" s="47">
        <v>244</v>
      </c>
      <c r="N11" s="132">
        <v>228</v>
      </c>
      <c r="O11" s="46">
        <v>218</v>
      </c>
      <c r="P11" s="23"/>
      <c r="Q11" s="24"/>
      <c r="T11" s="182">
        <v>120</v>
      </c>
      <c r="U11" s="182">
        <v>8.34</v>
      </c>
      <c r="W11" s="183">
        <f t="shared" si="0"/>
        <v>0.0025000000000000356</v>
      </c>
      <c r="AB11" s="185">
        <v>120</v>
      </c>
      <c r="AC11" s="186">
        <v>8.47</v>
      </c>
      <c r="AE11" s="188">
        <f t="shared" si="1"/>
        <v>0.005000000000000071</v>
      </c>
      <c r="AK11" s="196">
        <v>1.42</v>
      </c>
      <c r="AL11" s="199">
        <v>2.64</v>
      </c>
      <c r="AM11" s="199">
        <v>2.54</v>
      </c>
      <c r="AN11" s="199">
        <v>1</v>
      </c>
      <c r="AO11" s="199">
        <v>1.8</v>
      </c>
      <c r="AR11" s="199"/>
      <c r="AS11" s="199"/>
      <c r="AT11" s="199"/>
      <c r="AU11" s="199"/>
      <c r="AV11" s="199"/>
      <c r="AW11" s="199"/>
      <c r="AX11" s="199"/>
      <c r="AY11" s="199">
        <v>33.7</v>
      </c>
      <c r="AZ11" s="199">
        <v>32.5</v>
      </c>
    </row>
    <row r="12" spans="1:41" ht="12.75">
      <c r="A12" s="22">
        <v>2</v>
      </c>
      <c r="B12" s="45">
        <v>230</v>
      </c>
      <c r="C12" s="46">
        <v>206</v>
      </c>
      <c r="D12" s="47">
        <v>248</v>
      </c>
      <c r="E12" s="46">
        <v>252</v>
      </c>
      <c r="F12" s="253"/>
      <c r="G12" s="254"/>
      <c r="I12" s="22">
        <v>10</v>
      </c>
      <c r="J12" s="45"/>
      <c r="K12" s="46"/>
      <c r="L12" s="47">
        <v>236</v>
      </c>
      <c r="M12" s="47">
        <v>244</v>
      </c>
      <c r="N12" s="132">
        <v>224</v>
      </c>
      <c r="O12" s="46">
        <v>228</v>
      </c>
      <c r="P12" s="23"/>
      <c r="Q12" s="24"/>
      <c r="T12" s="182">
        <v>140</v>
      </c>
      <c r="U12" s="182">
        <v>8.29</v>
      </c>
      <c r="W12" s="183">
        <f t="shared" si="0"/>
        <v>0.005999999999999872</v>
      </c>
      <c r="AB12" s="185">
        <v>130</v>
      </c>
      <c r="AC12" s="186">
        <v>8.42</v>
      </c>
      <c r="AE12" s="188">
        <f t="shared" si="1"/>
        <v>0.003999999999999915</v>
      </c>
      <c r="AK12" s="196">
        <v>1.44</v>
      </c>
      <c r="AL12" s="199">
        <v>4.8</v>
      </c>
      <c r="AM12" s="199">
        <v>3.12</v>
      </c>
      <c r="AN12" s="199">
        <v>1</v>
      </c>
      <c r="AO12" s="199">
        <v>1.9</v>
      </c>
    </row>
    <row r="13" spans="1:41" ht="12.75">
      <c r="A13" s="22">
        <v>3</v>
      </c>
      <c r="B13" s="45">
        <v>228</v>
      </c>
      <c r="C13" s="46">
        <v>218</v>
      </c>
      <c r="D13" s="47">
        <v>252</v>
      </c>
      <c r="E13" s="46">
        <v>256</v>
      </c>
      <c r="F13" s="253"/>
      <c r="G13" s="254"/>
      <c r="I13" s="22">
        <v>15</v>
      </c>
      <c r="J13" s="45"/>
      <c r="K13" s="46"/>
      <c r="L13" s="47">
        <v>250</v>
      </c>
      <c r="M13" s="47">
        <v>242</v>
      </c>
      <c r="N13" s="132">
        <v>236</v>
      </c>
      <c r="O13" s="46">
        <v>234</v>
      </c>
      <c r="P13" s="23"/>
      <c r="Q13" s="24"/>
      <c r="T13" s="182">
        <v>150</v>
      </c>
      <c r="U13" s="182">
        <v>8.23</v>
      </c>
      <c r="W13" s="183">
        <f t="shared" si="0"/>
        <v>0.0060000000000000496</v>
      </c>
      <c r="AB13" s="185">
        <v>140</v>
      </c>
      <c r="AC13" s="186">
        <v>8.38</v>
      </c>
      <c r="AE13" s="188">
        <f t="shared" si="1"/>
        <v>0.0030000000000001137</v>
      </c>
      <c r="AK13" s="196">
        <v>1.46</v>
      </c>
      <c r="AL13" s="199">
        <v>4.26</v>
      </c>
      <c r="AM13" s="199">
        <v>4</v>
      </c>
      <c r="AN13" s="199">
        <v>1.1</v>
      </c>
      <c r="AO13" s="199">
        <v>2</v>
      </c>
    </row>
    <row r="14" spans="1:41" ht="12.75">
      <c r="A14" s="22">
        <v>4</v>
      </c>
      <c r="B14" s="45">
        <v>232</v>
      </c>
      <c r="C14" s="46">
        <v>206</v>
      </c>
      <c r="D14" s="47">
        <v>252</v>
      </c>
      <c r="E14" s="46">
        <v>248</v>
      </c>
      <c r="F14" s="253"/>
      <c r="G14" s="254"/>
      <c r="I14" s="22">
        <v>20</v>
      </c>
      <c r="J14" s="45"/>
      <c r="K14" s="46"/>
      <c r="L14" s="47">
        <v>238</v>
      </c>
      <c r="M14" s="47">
        <v>244</v>
      </c>
      <c r="N14" s="132">
        <v>236</v>
      </c>
      <c r="O14" s="46">
        <v>224</v>
      </c>
      <c r="P14" s="23"/>
      <c r="Q14" s="24"/>
      <c r="T14" s="182">
        <v>160</v>
      </c>
      <c r="U14" s="182">
        <v>8.17</v>
      </c>
      <c r="W14" s="183">
        <f t="shared" si="0"/>
        <v>0.003999999999999915</v>
      </c>
      <c r="AB14" s="185">
        <v>150</v>
      </c>
      <c r="AC14" s="186">
        <v>8.35</v>
      </c>
      <c r="AE14" s="188">
        <f t="shared" si="1"/>
        <v>0.004999999999999893</v>
      </c>
      <c r="AK14" s="196">
        <v>1.48</v>
      </c>
      <c r="AL14" s="199">
        <v>5.53</v>
      </c>
      <c r="AM14" s="199">
        <v>4.72</v>
      </c>
      <c r="AN14" s="199">
        <v>1.1</v>
      </c>
      <c r="AO14" s="199">
        <v>2.1</v>
      </c>
    </row>
    <row r="15" spans="1:41" ht="12.75">
      <c r="A15" s="22">
        <v>5</v>
      </c>
      <c r="B15" s="45">
        <v>234</v>
      </c>
      <c r="C15" s="46">
        <v>204</v>
      </c>
      <c r="D15" s="47">
        <v>248</v>
      </c>
      <c r="E15" s="46">
        <v>258</v>
      </c>
      <c r="F15" s="253"/>
      <c r="G15" s="254"/>
      <c r="I15" s="22">
        <v>25</v>
      </c>
      <c r="J15" s="45"/>
      <c r="K15" s="46"/>
      <c r="L15" s="47">
        <v>248</v>
      </c>
      <c r="M15" s="47">
        <v>248</v>
      </c>
      <c r="N15" s="132">
        <v>226</v>
      </c>
      <c r="O15" s="46">
        <v>216</v>
      </c>
      <c r="P15" s="23"/>
      <c r="Q15" s="24"/>
      <c r="T15" s="182">
        <v>170</v>
      </c>
      <c r="U15" s="182">
        <v>8.13</v>
      </c>
      <c r="W15" s="183">
        <f t="shared" si="0"/>
        <v>0.0060000000000000496</v>
      </c>
      <c r="AB15" s="185">
        <v>160</v>
      </c>
      <c r="AC15" s="186">
        <v>8.3</v>
      </c>
      <c r="AE15" s="188">
        <f t="shared" si="1"/>
        <v>0.005000000000000071</v>
      </c>
      <c r="AK15" s="196">
        <v>1.5</v>
      </c>
      <c r="AL15" s="199">
        <v>6</v>
      </c>
      <c r="AM15" s="199">
        <v>5.54</v>
      </c>
      <c r="AN15" s="199">
        <v>1.2</v>
      </c>
      <c r="AO15" s="199">
        <v>2.4</v>
      </c>
    </row>
    <row r="16" spans="1:41" ht="12.75">
      <c r="A16" s="22">
        <v>6</v>
      </c>
      <c r="B16" s="45">
        <v>226</v>
      </c>
      <c r="C16" s="46">
        <v>206</v>
      </c>
      <c r="D16" s="47">
        <v>246</v>
      </c>
      <c r="E16" s="46">
        <v>260</v>
      </c>
      <c r="F16" s="253"/>
      <c r="G16" s="254"/>
      <c r="I16" s="22">
        <v>30</v>
      </c>
      <c r="J16" s="45"/>
      <c r="K16" s="46"/>
      <c r="L16" s="47">
        <v>246</v>
      </c>
      <c r="M16" s="47">
        <v>258</v>
      </c>
      <c r="N16" s="132">
        <v>232</v>
      </c>
      <c r="O16" s="46">
        <v>234</v>
      </c>
      <c r="P16" s="23"/>
      <c r="Q16" s="24"/>
      <c r="T16" s="182">
        <v>180</v>
      </c>
      <c r="U16" s="182">
        <v>8.07</v>
      </c>
      <c r="W16" s="183">
        <f t="shared" si="0"/>
        <v>0.0009999999999999788</v>
      </c>
      <c r="AB16" s="185">
        <v>170</v>
      </c>
      <c r="AC16" s="186">
        <v>8.25</v>
      </c>
      <c r="AE16" s="188">
        <f t="shared" si="1"/>
        <v>0.005000000000000071</v>
      </c>
      <c r="AK16" s="196">
        <v>1.52</v>
      </c>
      <c r="AL16" s="199">
        <v>6.88</v>
      </c>
      <c r="AM16" s="199">
        <v>6.6</v>
      </c>
      <c r="AN16" s="199">
        <v>1.2</v>
      </c>
      <c r="AO16" s="199">
        <v>2.7</v>
      </c>
    </row>
    <row r="17" spans="1:41" ht="12.75">
      <c r="A17" s="22">
        <v>7</v>
      </c>
      <c r="B17" s="45">
        <v>234</v>
      </c>
      <c r="C17" s="46">
        <v>212</v>
      </c>
      <c r="D17" s="47">
        <v>236</v>
      </c>
      <c r="E17" s="46">
        <v>250</v>
      </c>
      <c r="F17" s="253"/>
      <c r="G17" s="254"/>
      <c r="I17" s="22">
        <v>35</v>
      </c>
      <c r="J17" s="45"/>
      <c r="K17" s="46"/>
      <c r="L17" s="47">
        <v>256</v>
      </c>
      <c r="M17" s="47">
        <v>248</v>
      </c>
      <c r="N17" s="132">
        <v>236</v>
      </c>
      <c r="O17" s="46">
        <v>240</v>
      </c>
      <c r="P17" s="23"/>
      <c r="Q17" s="24"/>
      <c r="T17" s="182">
        <v>190</v>
      </c>
      <c r="U17" s="182">
        <v>8.06</v>
      </c>
      <c r="W17" s="183">
        <f t="shared" si="0"/>
        <v>0.006000000000000005</v>
      </c>
      <c r="AB17" s="185">
        <v>180</v>
      </c>
      <c r="AC17" s="186">
        <v>8.2</v>
      </c>
      <c r="AE17" s="188">
        <f t="shared" si="1"/>
        <v>0.003999999999999915</v>
      </c>
      <c r="AK17" s="196">
        <v>1.54</v>
      </c>
      <c r="AL17" s="199">
        <v>7.69</v>
      </c>
      <c r="AM17" s="199">
        <v>7.29</v>
      </c>
      <c r="AN17" s="199">
        <v>1.3</v>
      </c>
      <c r="AO17" s="199">
        <v>2.3</v>
      </c>
    </row>
    <row r="18" spans="1:41" ht="12.75">
      <c r="A18" s="22">
        <v>8</v>
      </c>
      <c r="B18" s="45">
        <v>228</v>
      </c>
      <c r="C18" s="46">
        <v>200</v>
      </c>
      <c r="D18" s="47">
        <v>250</v>
      </c>
      <c r="E18" s="46">
        <v>252</v>
      </c>
      <c r="F18" s="253"/>
      <c r="G18" s="254"/>
      <c r="I18" s="22">
        <v>40</v>
      </c>
      <c r="J18" s="45"/>
      <c r="K18" s="46"/>
      <c r="L18" s="47">
        <v>246</v>
      </c>
      <c r="M18" s="47">
        <v>256</v>
      </c>
      <c r="N18" s="132">
        <v>228</v>
      </c>
      <c r="O18" s="46">
        <v>230</v>
      </c>
      <c r="P18" s="25"/>
      <c r="Q18" s="24"/>
      <c r="T18" s="182">
        <v>210</v>
      </c>
      <c r="U18" s="182">
        <v>7.94</v>
      </c>
      <c r="W18" s="183">
        <f t="shared" si="0"/>
        <v>0.008000000000000007</v>
      </c>
      <c r="AB18" s="185">
        <v>190</v>
      </c>
      <c r="AC18" s="186">
        <v>8.16</v>
      </c>
      <c r="AE18" s="188">
        <f t="shared" si="1"/>
        <v>0.0035000000000000144</v>
      </c>
      <c r="AK18" s="196">
        <v>1.56</v>
      </c>
      <c r="AL18" s="199">
        <v>7.81</v>
      </c>
      <c r="AM18" s="199">
        <v>7.71</v>
      </c>
      <c r="AN18" s="199">
        <v>1.3</v>
      </c>
      <c r="AO18" s="199">
        <v>2.4</v>
      </c>
    </row>
    <row r="19" spans="1:41" ht="12.75">
      <c r="A19" s="22">
        <v>9</v>
      </c>
      <c r="B19" s="45">
        <v>236</v>
      </c>
      <c r="C19" s="46">
        <v>196</v>
      </c>
      <c r="D19" s="47">
        <v>244</v>
      </c>
      <c r="E19" s="46">
        <v>250</v>
      </c>
      <c r="F19" s="253"/>
      <c r="G19" s="254"/>
      <c r="I19" s="22">
        <v>45</v>
      </c>
      <c r="J19" s="45"/>
      <c r="K19" s="46"/>
      <c r="L19" s="47">
        <v>244</v>
      </c>
      <c r="M19" s="47">
        <v>248</v>
      </c>
      <c r="N19" s="132">
        <v>232</v>
      </c>
      <c r="O19" s="46">
        <v>244</v>
      </c>
      <c r="P19" s="25"/>
      <c r="Q19" s="24"/>
      <c r="T19" s="182">
        <v>220</v>
      </c>
      <c r="U19" s="182">
        <v>7.86</v>
      </c>
      <c r="W19" s="183">
        <f t="shared" si="0"/>
        <v>0.002000000000000046</v>
      </c>
      <c r="AB19" s="185">
        <v>210</v>
      </c>
      <c r="AC19" s="186">
        <v>8.09</v>
      </c>
      <c r="AE19" s="188">
        <f t="shared" si="1"/>
        <v>0.003999999999999915</v>
      </c>
      <c r="AK19" s="196">
        <v>1.58</v>
      </c>
      <c r="AL19" s="199">
        <v>8.56</v>
      </c>
      <c r="AM19" s="199">
        <v>8.18</v>
      </c>
      <c r="AN19" s="199">
        <v>1.2</v>
      </c>
      <c r="AO19" s="199">
        <v>2.3</v>
      </c>
    </row>
    <row r="20" spans="1:41" ht="12.75">
      <c r="A20" s="22">
        <v>10</v>
      </c>
      <c r="B20" s="45">
        <v>238</v>
      </c>
      <c r="C20" s="46">
        <v>208</v>
      </c>
      <c r="D20" s="47">
        <v>242</v>
      </c>
      <c r="E20" s="46">
        <v>258</v>
      </c>
      <c r="F20" s="253"/>
      <c r="G20" s="254"/>
      <c r="I20" s="22">
        <v>50</v>
      </c>
      <c r="J20" s="45"/>
      <c r="K20" s="46"/>
      <c r="L20" s="47">
        <v>250</v>
      </c>
      <c r="M20" s="47">
        <v>246</v>
      </c>
      <c r="N20" s="132">
        <v>236</v>
      </c>
      <c r="O20" s="46">
        <v>236</v>
      </c>
      <c r="P20" s="23"/>
      <c r="Q20" s="24"/>
      <c r="T20" s="182">
        <v>230</v>
      </c>
      <c r="U20" s="182">
        <v>7.84</v>
      </c>
      <c r="W20" s="183">
        <f t="shared" si="0"/>
        <v>0.007000000000000029</v>
      </c>
      <c r="AB20" s="185">
        <v>220</v>
      </c>
      <c r="AC20" s="186">
        <v>8.05</v>
      </c>
      <c r="AE20" s="188">
        <f t="shared" si="1"/>
        <v>0.0060000000000000496</v>
      </c>
      <c r="AK20" s="196">
        <v>1.6</v>
      </c>
      <c r="AL20" s="199">
        <v>8.53</v>
      </c>
      <c r="AM20" s="199">
        <v>7.83</v>
      </c>
      <c r="AN20" s="199">
        <v>1.6</v>
      </c>
      <c r="AO20" s="199">
        <v>2.4</v>
      </c>
    </row>
    <row r="21" spans="1:41" ht="12.75">
      <c r="A21" s="22">
        <v>11</v>
      </c>
      <c r="B21" s="45">
        <v>240</v>
      </c>
      <c r="C21" s="46">
        <v>206</v>
      </c>
      <c r="D21" s="47">
        <v>248</v>
      </c>
      <c r="E21" s="46">
        <v>256</v>
      </c>
      <c r="F21" s="253"/>
      <c r="G21" s="254"/>
      <c r="I21" s="22">
        <v>55</v>
      </c>
      <c r="J21" s="45"/>
      <c r="K21" s="46"/>
      <c r="L21" s="47">
        <v>238</v>
      </c>
      <c r="M21" s="47">
        <v>248</v>
      </c>
      <c r="N21" s="132">
        <v>242</v>
      </c>
      <c r="O21" s="46">
        <v>234</v>
      </c>
      <c r="P21" s="4"/>
      <c r="Q21" s="24"/>
      <c r="T21" s="182">
        <v>240</v>
      </c>
      <c r="U21" s="182">
        <v>7.77</v>
      </c>
      <c r="W21" s="183">
        <f t="shared" si="0"/>
        <v>0.003999999999999915</v>
      </c>
      <c r="AB21" s="185">
        <v>230</v>
      </c>
      <c r="AC21" s="186">
        <v>7.99</v>
      </c>
      <c r="AE21" s="188">
        <f t="shared" si="1"/>
        <v>0.0030000000000000248</v>
      </c>
      <c r="AK21" s="196">
        <v>1.62</v>
      </c>
      <c r="AL21" s="199">
        <v>9.16</v>
      </c>
      <c r="AM21" s="199">
        <v>9.34</v>
      </c>
      <c r="AN21" s="199">
        <v>1.6</v>
      </c>
      <c r="AO21" s="199">
        <v>3</v>
      </c>
    </row>
    <row r="22" spans="1:41" ht="12.75">
      <c r="A22" s="22">
        <v>12</v>
      </c>
      <c r="B22" s="45">
        <v>236</v>
      </c>
      <c r="C22" s="46">
        <v>200</v>
      </c>
      <c r="D22" s="47">
        <v>262</v>
      </c>
      <c r="E22" s="46">
        <v>266</v>
      </c>
      <c r="F22" s="253"/>
      <c r="G22" s="254"/>
      <c r="I22" s="22">
        <v>60</v>
      </c>
      <c r="J22" s="45"/>
      <c r="K22" s="46"/>
      <c r="L22" s="47">
        <v>252</v>
      </c>
      <c r="M22" s="47">
        <v>244</v>
      </c>
      <c r="N22" s="132">
        <v>240</v>
      </c>
      <c r="O22" s="46">
        <v>238</v>
      </c>
      <c r="P22" s="25"/>
      <c r="Q22" s="24"/>
      <c r="T22" s="182">
        <v>250</v>
      </c>
      <c r="U22" s="182">
        <v>7.73</v>
      </c>
      <c r="W22" s="183">
        <f t="shared" si="0"/>
        <v>0.0040000000000000036</v>
      </c>
      <c r="AB22" s="185">
        <v>240</v>
      </c>
      <c r="AC22" s="186">
        <v>7.96</v>
      </c>
      <c r="AE22" s="188">
        <f t="shared" si="1"/>
        <v>0.0040000000000000036</v>
      </c>
      <c r="AK22" s="196">
        <v>1.64</v>
      </c>
      <c r="AL22" s="199">
        <v>11.69</v>
      </c>
      <c r="AM22" s="199">
        <v>9.48</v>
      </c>
      <c r="AN22" s="199">
        <v>1.9</v>
      </c>
      <c r="AO22" s="199">
        <v>3.2</v>
      </c>
    </row>
    <row r="23" spans="1:41" ht="12.75">
      <c r="A23" s="22">
        <v>13</v>
      </c>
      <c r="B23" s="45">
        <v>224</v>
      </c>
      <c r="C23" s="46">
        <v>206</v>
      </c>
      <c r="D23" s="47">
        <v>242</v>
      </c>
      <c r="E23" s="46">
        <v>254</v>
      </c>
      <c r="F23" s="253"/>
      <c r="G23" s="254"/>
      <c r="I23" s="22">
        <v>65</v>
      </c>
      <c r="J23" s="45"/>
      <c r="K23" s="46"/>
      <c r="L23" s="47">
        <v>240</v>
      </c>
      <c r="M23" s="47">
        <v>246</v>
      </c>
      <c r="N23" s="132">
        <v>234</v>
      </c>
      <c r="O23" s="46">
        <v>242</v>
      </c>
      <c r="P23" s="25"/>
      <c r="Q23" s="24"/>
      <c r="T23" s="182">
        <v>260</v>
      </c>
      <c r="U23" s="182">
        <v>7.69</v>
      </c>
      <c r="W23" s="183">
        <f t="shared" si="0"/>
        <v>0.005000000000000071</v>
      </c>
      <c r="AB23" s="185">
        <v>250</v>
      </c>
      <c r="AC23" s="186">
        <v>7.92</v>
      </c>
      <c r="AE23" s="188">
        <f t="shared" si="1"/>
        <v>0.0040000000000000036</v>
      </c>
      <c r="AK23" s="196">
        <v>1.66</v>
      </c>
      <c r="AL23" s="199">
        <v>11.21</v>
      </c>
      <c r="AM23" s="199">
        <v>10.03</v>
      </c>
      <c r="AN23" s="199">
        <v>2.6</v>
      </c>
      <c r="AO23" s="199">
        <v>3.8</v>
      </c>
    </row>
    <row r="24" spans="1:41" ht="12.75">
      <c r="A24" s="22">
        <v>14</v>
      </c>
      <c r="B24" s="45">
        <v>230</v>
      </c>
      <c r="C24" s="46">
        <v>202</v>
      </c>
      <c r="D24" s="47">
        <v>248</v>
      </c>
      <c r="E24" s="46">
        <v>260</v>
      </c>
      <c r="F24" s="253"/>
      <c r="G24" s="254"/>
      <c r="I24" s="22">
        <v>70</v>
      </c>
      <c r="J24" s="45"/>
      <c r="K24" s="46"/>
      <c r="L24" s="47">
        <v>248</v>
      </c>
      <c r="M24" s="47">
        <v>252</v>
      </c>
      <c r="N24" s="132">
        <v>236</v>
      </c>
      <c r="O24" s="46">
        <v>242</v>
      </c>
      <c r="P24" s="25"/>
      <c r="Q24" s="24"/>
      <c r="T24" s="182">
        <v>270</v>
      </c>
      <c r="U24" s="182">
        <v>7.64</v>
      </c>
      <c r="W24" s="183">
        <f t="shared" si="0"/>
        <v>0.004999999999999982</v>
      </c>
      <c r="AB24" s="185">
        <v>270</v>
      </c>
      <c r="AC24" s="187">
        <v>7.84</v>
      </c>
      <c r="AE24" s="188">
        <f t="shared" si="1"/>
        <v>0.004999999999999982</v>
      </c>
      <c r="AK24" s="196">
        <v>1.68</v>
      </c>
      <c r="AL24" s="199">
        <v>11.02</v>
      </c>
      <c r="AM24" s="199">
        <v>9.92</v>
      </c>
      <c r="AN24" s="199">
        <v>3</v>
      </c>
      <c r="AO24" s="199">
        <v>4.5</v>
      </c>
    </row>
    <row r="25" spans="1:41" ht="12.75">
      <c r="A25" s="22">
        <v>15</v>
      </c>
      <c r="B25" s="45">
        <v>232</v>
      </c>
      <c r="C25" s="46">
        <v>212</v>
      </c>
      <c r="D25" s="47">
        <v>250</v>
      </c>
      <c r="E25" s="46">
        <v>256</v>
      </c>
      <c r="F25" s="253"/>
      <c r="G25" s="254"/>
      <c r="I25" s="22">
        <v>75</v>
      </c>
      <c r="J25" s="45"/>
      <c r="K25" s="46"/>
      <c r="L25" s="47">
        <v>238</v>
      </c>
      <c r="M25" s="47">
        <v>252</v>
      </c>
      <c r="N25" s="132">
        <v>228</v>
      </c>
      <c r="O25" s="46">
        <v>216</v>
      </c>
      <c r="P25" s="25"/>
      <c r="Q25" s="24"/>
      <c r="T25" s="182">
        <v>280</v>
      </c>
      <c r="U25" s="182">
        <v>7.59</v>
      </c>
      <c r="W25" s="183">
        <f t="shared" si="0"/>
        <v>0.006000000000000005</v>
      </c>
      <c r="AB25" s="185">
        <v>280</v>
      </c>
      <c r="AC25" s="187">
        <v>7.79</v>
      </c>
      <c r="AE25" s="188">
        <f t="shared" si="1"/>
        <v>0.004999999999999982</v>
      </c>
      <c r="AK25" s="196">
        <v>1.7</v>
      </c>
      <c r="AL25" s="199">
        <v>14.13</v>
      </c>
      <c r="AM25" s="199">
        <v>11.62</v>
      </c>
      <c r="AN25" s="199">
        <v>3.8</v>
      </c>
      <c r="AO25" s="199">
        <v>5.2</v>
      </c>
    </row>
    <row r="26" spans="1:41" ht="12.75">
      <c r="A26" s="22">
        <v>16</v>
      </c>
      <c r="B26" s="45">
        <v>214</v>
      </c>
      <c r="C26" s="46">
        <v>192</v>
      </c>
      <c r="D26" s="47">
        <v>242</v>
      </c>
      <c r="E26" s="46">
        <v>250</v>
      </c>
      <c r="F26" s="253"/>
      <c r="G26" s="254"/>
      <c r="I26" s="22">
        <v>80</v>
      </c>
      <c r="J26" s="45"/>
      <c r="K26" s="46"/>
      <c r="L26" s="47">
        <v>226</v>
      </c>
      <c r="M26" s="47">
        <v>242</v>
      </c>
      <c r="N26" s="132">
        <v>232</v>
      </c>
      <c r="O26" s="46">
        <v>234</v>
      </c>
      <c r="P26" s="23"/>
      <c r="Q26" s="24"/>
      <c r="T26" s="182">
        <v>300</v>
      </c>
      <c r="U26" s="182">
        <v>7.47</v>
      </c>
      <c r="W26" s="183">
        <f t="shared" si="0"/>
        <v>0.0040000000000000036</v>
      </c>
      <c r="AB26" s="185">
        <v>290</v>
      </c>
      <c r="AC26" s="187">
        <v>7.74</v>
      </c>
      <c r="AE26" s="188">
        <f t="shared" si="1"/>
        <v>0.0040000000000000036</v>
      </c>
      <c r="AK26" s="196">
        <v>1.72</v>
      </c>
      <c r="AL26" s="199">
        <v>12.84</v>
      </c>
      <c r="AM26" s="199">
        <v>10.35</v>
      </c>
      <c r="AN26" s="199">
        <v>5.1</v>
      </c>
      <c r="AO26" s="199">
        <v>7</v>
      </c>
    </row>
    <row r="27" spans="1:41" ht="12.75">
      <c r="A27" s="22">
        <v>17</v>
      </c>
      <c r="B27" s="45">
        <v>228</v>
      </c>
      <c r="C27" s="46">
        <v>192</v>
      </c>
      <c r="D27" s="47">
        <v>244</v>
      </c>
      <c r="E27" s="46">
        <v>248</v>
      </c>
      <c r="F27" s="253"/>
      <c r="G27" s="254"/>
      <c r="I27" s="22">
        <v>85</v>
      </c>
      <c r="J27" s="45"/>
      <c r="K27" s="46"/>
      <c r="L27" s="47">
        <v>234</v>
      </c>
      <c r="M27" s="47">
        <v>230</v>
      </c>
      <c r="N27" s="132">
        <v>222</v>
      </c>
      <c r="O27" s="46">
        <v>228</v>
      </c>
      <c r="P27" s="4"/>
      <c r="Q27" s="24"/>
      <c r="T27" s="182">
        <v>310</v>
      </c>
      <c r="U27" s="182">
        <v>7.43</v>
      </c>
      <c r="W27" s="183">
        <f t="shared" si="0"/>
        <v>0.004999999999999982</v>
      </c>
      <c r="AB27" s="185">
        <v>300</v>
      </c>
      <c r="AC27" s="187">
        <v>7.7</v>
      </c>
      <c r="AE27" s="188">
        <f t="shared" si="1"/>
        <v>0.0030000000000000248</v>
      </c>
      <c r="AK27" s="196">
        <v>1.74</v>
      </c>
      <c r="AL27" s="199">
        <v>13.63</v>
      </c>
      <c r="AM27" s="199">
        <v>11.75</v>
      </c>
      <c r="AN27" s="199">
        <v>6.8</v>
      </c>
      <c r="AO27" s="199">
        <v>8.8</v>
      </c>
    </row>
    <row r="28" spans="1:41" ht="12.75">
      <c r="A28" s="22">
        <v>18</v>
      </c>
      <c r="B28" s="45">
        <v>220</v>
      </c>
      <c r="C28" s="46">
        <v>190</v>
      </c>
      <c r="D28" s="47">
        <v>238</v>
      </c>
      <c r="E28" s="46">
        <v>240</v>
      </c>
      <c r="F28" s="253"/>
      <c r="G28" s="254"/>
      <c r="I28" s="22">
        <v>86</v>
      </c>
      <c r="J28" s="45"/>
      <c r="K28" s="46"/>
      <c r="L28" s="47">
        <v>126</v>
      </c>
      <c r="M28" s="47">
        <v>94</v>
      </c>
      <c r="N28" s="134">
        <v>88</v>
      </c>
      <c r="O28" s="46">
        <v>106</v>
      </c>
      <c r="P28" s="23"/>
      <c r="Q28" s="24"/>
      <c r="T28" s="182">
        <v>330</v>
      </c>
      <c r="U28" s="182">
        <v>7.33</v>
      </c>
      <c r="W28" s="183">
        <f t="shared" si="0"/>
        <v>0.004999999999999982</v>
      </c>
      <c r="AB28" s="185">
        <v>320</v>
      </c>
      <c r="AC28" s="187">
        <v>7.64</v>
      </c>
      <c r="AE28" s="188">
        <f t="shared" si="1"/>
        <v>0.0040000000000000036</v>
      </c>
      <c r="AK28" s="196">
        <v>1.76</v>
      </c>
      <c r="AL28" s="199">
        <v>18.24</v>
      </c>
      <c r="AM28" s="199">
        <v>17</v>
      </c>
      <c r="AN28" s="199">
        <v>10</v>
      </c>
      <c r="AO28" s="199">
        <v>13.2</v>
      </c>
    </row>
    <row r="29" spans="1:41" ht="12.75">
      <c r="A29" s="22">
        <v>19</v>
      </c>
      <c r="B29" s="45">
        <v>212</v>
      </c>
      <c r="C29" s="46">
        <v>190</v>
      </c>
      <c r="D29" s="47">
        <v>242</v>
      </c>
      <c r="E29" s="46">
        <v>244</v>
      </c>
      <c r="F29" s="253"/>
      <c r="G29" s="254"/>
      <c r="I29" s="22">
        <v>90</v>
      </c>
      <c r="J29" s="45"/>
      <c r="K29" s="46"/>
      <c r="L29" s="95">
        <v>246</v>
      </c>
      <c r="M29" s="95">
        <v>236</v>
      </c>
      <c r="N29" s="132">
        <v>242</v>
      </c>
      <c r="O29" s="46">
        <v>230</v>
      </c>
      <c r="P29" s="4"/>
      <c r="Q29" s="24"/>
      <c r="T29" s="182">
        <v>340</v>
      </c>
      <c r="U29" s="182">
        <v>7.28</v>
      </c>
      <c r="W29" s="183">
        <f t="shared" si="0"/>
        <v>0.005500000000000016</v>
      </c>
      <c r="AB29" s="185">
        <v>330</v>
      </c>
      <c r="AC29" s="187">
        <v>7.6</v>
      </c>
      <c r="AE29" s="188">
        <f t="shared" si="1"/>
        <v>0.0040000000000000036</v>
      </c>
      <c r="AK29" s="196">
        <v>1.77</v>
      </c>
      <c r="AL29" s="199">
        <v>23.8</v>
      </c>
      <c r="AM29" s="199">
        <v>19.78</v>
      </c>
      <c r="AN29" s="199">
        <v>12.6</v>
      </c>
      <c r="AO29" s="199">
        <v>16.2</v>
      </c>
    </row>
    <row r="30" spans="1:41" ht="12.75">
      <c r="A30" s="22">
        <v>20</v>
      </c>
      <c r="B30" s="45">
        <v>224</v>
      </c>
      <c r="C30" s="46">
        <v>196</v>
      </c>
      <c r="D30" s="47">
        <v>240</v>
      </c>
      <c r="E30" s="46">
        <v>242</v>
      </c>
      <c r="F30" s="253"/>
      <c r="G30" s="254"/>
      <c r="I30" s="22">
        <v>95</v>
      </c>
      <c r="J30" s="45"/>
      <c r="K30" s="46"/>
      <c r="L30" s="47">
        <v>242</v>
      </c>
      <c r="M30" s="47">
        <v>246</v>
      </c>
      <c r="N30" s="132">
        <v>242</v>
      </c>
      <c r="O30" s="46">
        <v>234</v>
      </c>
      <c r="P30" s="23"/>
      <c r="Q30" s="24"/>
      <c r="T30" s="182">
        <v>360</v>
      </c>
      <c r="U30" s="182">
        <v>7.17</v>
      </c>
      <c r="W30" s="183">
        <f t="shared" si="0"/>
        <v>0.0030000000000000248</v>
      </c>
      <c r="AB30" s="185">
        <v>350</v>
      </c>
      <c r="AC30" s="187">
        <v>7.52</v>
      </c>
      <c r="AE30" s="188">
        <f t="shared" si="1"/>
        <v>0.004999999999999982</v>
      </c>
      <c r="AK30" s="196">
        <v>1.78</v>
      </c>
      <c r="AL30" s="199">
        <v>31.53</v>
      </c>
      <c r="AM30" s="199">
        <v>28.92</v>
      </c>
      <c r="AN30" s="199">
        <v>20</v>
      </c>
      <c r="AO30" s="199">
        <v>26.1</v>
      </c>
    </row>
    <row r="31" spans="1:41" ht="12.75">
      <c r="A31" s="22">
        <v>21</v>
      </c>
      <c r="B31" s="45">
        <v>222</v>
      </c>
      <c r="C31" s="46">
        <v>200</v>
      </c>
      <c r="D31" s="47">
        <v>228</v>
      </c>
      <c r="E31" s="46">
        <v>232</v>
      </c>
      <c r="F31" s="253"/>
      <c r="G31" s="254"/>
      <c r="I31" s="22">
        <v>100</v>
      </c>
      <c r="J31" s="45"/>
      <c r="K31" s="46"/>
      <c r="L31" s="96">
        <v>236</v>
      </c>
      <c r="M31" s="96">
        <v>254</v>
      </c>
      <c r="N31" s="132">
        <v>236</v>
      </c>
      <c r="O31" s="46">
        <v>232</v>
      </c>
      <c r="P31" s="4"/>
      <c r="Q31" s="24"/>
      <c r="T31" s="182">
        <v>370</v>
      </c>
      <c r="U31" s="182">
        <v>7.14</v>
      </c>
      <c r="W31" s="183">
        <f t="shared" si="0"/>
        <v>0.004999999999999982</v>
      </c>
      <c r="AB31" s="185">
        <v>360</v>
      </c>
      <c r="AC31" s="187">
        <v>7.47</v>
      </c>
      <c r="AE31" s="188">
        <f t="shared" si="1"/>
        <v>0.002999999999999936</v>
      </c>
      <c r="AK31" s="196">
        <v>1.8</v>
      </c>
      <c r="AL31" s="199">
        <v>103.4</v>
      </c>
      <c r="AM31" s="199">
        <v>92.36</v>
      </c>
      <c r="AN31" s="199">
        <v>77</v>
      </c>
      <c r="AO31" s="199">
        <v>105</v>
      </c>
    </row>
    <row r="32" spans="1:31" ht="12.75">
      <c r="A32" s="22">
        <v>22</v>
      </c>
      <c r="B32" s="45">
        <v>216</v>
      </c>
      <c r="C32" s="46">
        <v>196</v>
      </c>
      <c r="D32" s="47">
        <v>238</v>
      </c>
      <c r="E32" s="46">
        <v>236</v>
      </c>
      <c r="F32" s="253"/>
      <c r="G32" s="254"/>
      <c r="I32" s="22">
        <v>105</v>
      </c>
      <c r="J32" s="45"/>
      <c r="K32" s="46"/>
      <c r="L32" s="47">
        <v>238</v>
      </c>
      <c r="M32" s="47">
        <v>242</v>
      </c>
      <c r="N32" s="134">
        <v>246</v>
      </c>
      <c r="O32" s="46">
        <v>234</v>
      </c>
      <c r="P32" s="25"/>
      <c r="Q32" s="24"/>
      <c r="T32" s="182">
        <v>380</v>
      </c>
      <c r="U32" s="182">
        <v>7.09</v>
      </c>
      <c r="W32" s="183">
        <f t="shared" si="0"/>
        <v>0.00433333333333333</v>
      </c>
      <c r="AB32" s="185">
        <v>370</v>
      </c>
      <c r="AC32" s="187">
        <v>7.44</v>
      </c>
      <c r="AE32" s="188">
        <f t="shared" si="1"/>
        <v>0.005000000000000071</v>
      </c>
    </row>
    <row r="33" spans="1:31" ht="12.75">
      <c r="A33" s="22">
        <v>23</v>
      </c>
      <c r="B33" s="45">
        <v>206</v>
      </c>
      <c r="C33" s="46">
        <v>206</v>
      </c>
      <c r="D33" s="47">
        <v>246</v>
      </c>
      <c r="E33" s="46">
        <v>244</v>
      </c>
      <c r="F33" s="253"/>
      <c r="G33" s="254"/>
      <c r="I33" s="22">
        <v>110</v>
      </c>
      <c r="J33" s="45"/>
      <c r="K33" s="46"/>
      <c r="L33" s="47">
        <v>248</v>
      </c>
      <c r="M33" s="47">
        <v>248</v>
      </c>
      <c r="N33" s="132">
        <v>256</v>
      </c>
      <c r="O33" s="46">
        <v>226</v>
      </c>
      <c r="P33" s="25"/>
      <c r="Q33" s="24"/>
      <c r="T33" s="182">
        <v>410</v>
      </c>
      <c r="U33" s="182">
        <v>6.96</v>
      </c>
      <c r="W33" s="183">
        <f t="shared" si="0"/>
        <v>0.0019999999999999575</v>
      </c>
      <c r="AB33" s="185">
        <v>380</v>
      </c>
      <c r="AC33" s="187">
        <v>7.39</v>
      </c>
      <c r="AE33" s="188">
        <f t="shared" si="1"/>
        <v>0.002999999999999936</v>
      </c>
    </row>
    <row r="34" spans="1:31" ht="12.75">
      <c r="A34" s="22">
        <v>24</v>
      </c>
      <c r="B34" s="45">
        <v>206</v>
      </c>
      <c r="C34" s="46">
        <v>194</v>
      </c>
      <c r="D34" s="47">
        <v>234</v>
      </c>
      <c r="E34" s="46">
        <v>240</v>
      </c>
      <c r="F34" s="253"/>
      <c r="G34" s="254"/>
      <c r="I34" s="22">
        <v>115</v>
      </c>
      <c r="J34" s="45"/>
      <c r="K34" s="46"/>
      <c r="L34" s="47">
        <v>248</v>
      </c>
      <c r="M34" s="47">
        <v>248</v>
      </c>
      <c r="N34" s="132">
        <v>244</v>
      </c>
      <c r="O34" s="46">
        <v>240</v>
      </c>
      <c r="P34" s="25"/>
      <c r="Q34" s="24"/>
      <c r="T34" s="182">
        <v>420</v>
      </c>
      <c r="U34" s="182">
        <v>6.94</v>
      </c>
      <c r="W34" s="183">
        <f t="shared" si="0"/>
        <v>0.005500000000000016</v>
      </c>
      <c r="AB34" s="185">
        <v>390</v>
      </c>
      <c r="AC34" s="187">
        <v>7.36</v>
      </c>
      <c r="AE34" s="188">
        <f t="shared" si="1"/>
        <v>0.0040000000000000036</v>
      </c>
    </row>
    <row r="35" spans="1:31" ht="12.75">
      <c r="A35" s="22">
        <v>25</v>
      </c>
      <c r="B35" s="45">
        <v>212</v>
      </c>
      <c r="C35" s="46">
        <v>198</v>
      </c>
      <c r="D35" s="47">
        <v>232</v>
      </c>
      <c r="E35" s="46">
        <v>238</v>
      </c>
      <c r="F35" s="253"/>
      <c r="G35" s="254"/>
      <c r="I35" s="22">
        <v>120</v>
      </c>
      <c r="J35" s="45"/>
      <c r="K35" s="46"/>
      <c r="L35" s="47">
        <v>244</v>
      </c>
      <c r="M35" s="47">
        <v>240</v>
      </c>
      <c r="N35" s="132">
        <v>256</v>
      </c>
      <c r="O35" s="46">
        <v>242</v>
      </c>
      <c r="P35" s="25"/>
      <c r="Q35" s="24"/>
      <c r="T35" s="182">
        <v>440</v>
      </c>
      <c r="U35" s="182">
        <v>6.83</v>
      </c>
      <c r="W35" s="183">
        <f t="shared" si="0"/>
        <v>0.004999999999999982</v>
      </c>
      <c r="AB35" s="185">
        <v>410</v>
      </c>
      <c r="AC35" s="187">
        <v>7.28</v>
      </c>
      <c r="AE35" s="188">
        <f t="shared" si="1"/>
        <v>0.0040000000000000036</v>
      </c>
    </row>
    <row r="36" spans="1:31" ht="12.75">
      <c r="A36" s="22">
        <v>26</v>
      </c>
      <c r="B36" s="45">
        <v>212</v>
      </c>
      <c r="C36" s="46">
        <v>200</v>
      </c>
      <c r="D36" s="47">
        <v>236</v>
      </c>
      <c r="E36" s="46">
        <v>242</v>
      </c>
      <c r="F36" s="253"/>
      <c r="G36" s="254"/>
      <c r="I36" s="22">
        <v>125</v>
      </c>
      <c r="J36" s="45"/>
      <c r="K36" s="46"/>
      <c r="L36" s="47">
        <v>236</v>
      </c>
      <c r="M36" s="47">
        <v>240</v>
      </c>
      <c r="N36" s="132">
        <v>254</v>
      </c>
      <c r="O36" s="46">
        <v>238</v>
      </c>
      <c r="P36" s="23"/>
      <c r="Q36" s="24"/>
      <c r="T36" s="182">
        <v>450</v>
      </c>
      <c r="U36" s="182">
        <v>6.78</v>
      </c>
      <c r="W36" s="183">
        <f t="shared" si="0"/>
        <v>0.004999999999999982</v>
      </c>
      <c r="AB36" s="185">
        <v>420</v>
      </c>
      <c r="AC36" s="187">
        <v>7.24</v>
      </c>
      <c r="AE36" s="188">
        <f t="shared" si="1"/>
        <v>0.004499999999999993</v>
      </c>
    </row>
    <row r="37" spans="1:31" ht="12.75">
      <c r="A37" s="22">
        <v>27</v>
      </c>
      <c r="B37" s="45">
        <v>224</v>
      </c>
      <c r="C37" s="46">
        <v>192</v>
      </c>
      <c r="D37" s="47">
        <v>240</v>
      </c>
      <c r="E37" s="46">
        <v>250</v>
      </c>
      <c r="F37" s="253"/>
      <c r="G37" s="254"/>
      <c r="I37" s="22">
        <v>130</v>
      </c>
      <c r="J37" s="45"/>
      <c r="K37" s="46"/>
      <c r="L37" s="47">
        <v>246</v>
      </c>
      <c r="M37" s="47">
        <v>242</v>
      </c>
      <c r="N37" s="132">
        <v>238</v>
      </c>
      <c r="O37" s="46">
        <v>246</v>
      </c>
      <c r="P37" s="25"/>
      <c r="Q37" s="24"/>
      <c r="T37" s="182">
        <v>460</v>
      </c>
      <c r="U37" s="182">
        <v>6.73</v>
      </c>
      <c r="W37" s="183">
        <f t="shared" si="0"/>
        <v>0.0030000000000000248</v>
      </c>
      <c r="AB37" s="185">
        <v>440</v>
      </c>
      <c r="AC37" s="187">
        <v>7.15</v>
      </c>
      <c r="AE37" s="188">
        <f t="shared" si="1"/>
        <v>0.0030000000000000248</v>
      </c>
    </row>
    <row r="38" spans="1:31" ht="12.75">
      <c r="A38" s="22">
        <v>28</v>
      </c>
      <c r="B38" s="45">
        <v>216</v>
      </c>
      <c r="C38" s="46">
        <v>204</v>
      </c>
      <c r="D38" s="47">
        <v>230</v>
      </c>
      <c r="E38" s="46">
        <v>236</v>
      </c>
      <c r="F38" s="253"/>
      <c r="G38" s="254"/>
      <c r="I38" s="22">
        <v>135</v>
      </c>
      <c r="J38" s="45"/>
      <c r="K38" s="46"/>
      <c r="L38" s="47">
        <v>244</v>
      </c>
      <c r="M38" s="47">
        <v>248</v>
      </c>
      <c r="N38" s="132">
        <v>256</v>
      </c>
      <c r="O38" s="46">
        <v>240</v>
      </c>
      <c r="P38" s="25"/>
      <c r="Q38" s="24"/>
      <c r="T38" s="182">
        <v>470</v>
      </c>
      <c r="U38" s="182">
        <v>6.7</v>
      </c>
      <c r="W38" s="183">
        <f t="shared" si="0"/>
        <v>0.004999999999999982</v>
      </c>
      <c r="AB38" s="185">
        <v>450</v>
      </c>
      <c r="AC38" s="187">
        <v>7.12</v>
      </c>
      <c r="AE38" s="188">
        <f t="shared" si="1"/>
        <v>0.0035000000000000144</v>
      </c>
    </row>
    <row r="39" spans="1:31" ht="12.75">
      <c r="A39" s="22">
        <v>29</v>
      </c>
      <c r="B39" s="45">
        <v>222</v>
      </c>
      <c r="C39" s="46">
        <v>194</v>
      </c>
      <c r="D39" s="47">
        <v>238</v>
      </c>
      <c r="E39" s="46">
        <v>252</v>
      </c>
      <c r="F39" s="253"/>
      <c r="G39" s="254"/>
      <c r="I39" s="22">
        <v>140</v>
      </c>
      <c r="J39" s="45"/>
      <c r="K39" s="46"/>
      <c r="L39" s="47">
        <v>240</v>
      </c>
      <c r="M39" s="47">
        <v>248</v>
      </c>
      <c r="N39" s="132">
        <v>238</v>
      </c>
      <c r="O39" s="46">
        <v>242</v>
      </c>
      <c r="P39" s="23"/>
      <c r="Q39" s="24"/>
      <c r="T39" s="182">
        <v>480</v>
      </c>
      <c r="U39" s="182">
        <v>6.65</v>
      </c>
      <c r="W39" s="183">
        <f t="shared" si="0"/>
        <v>0.0040000000000000036</v>
      </c>
      <c r="AB39" s="185">
        <v>470</v>
      </c>
      <c r="AC39" s="187">
        <v>7.05</v>
      </c>
      <c r="AE39" s="188">
        <f t="shared" si="1"/>
        <v>0.0040000000000000036</v>
      </c>
    </row>
    <row r="40" spans="1:31" ht="12.75">
      <c r="A40" s="22">
        <v>30</v>
      </c>
      <c r="B40" s="45">
        <v>220</v>
      </c>
      <c r="C40" s="46">
        <v>192</v>
      </c>
      <c r="D40" s="47">
        <v>238</v>
      </c>
      <c r="E40" s="46">
        <v>236</v>
      </c>
      <c r="F40" s="253"/>
      <c r="G40" s="254"/>
      <c r="I40" s="22">
        <v>145</v>
      </c>
      <c r="J40" s="45"/>
      <c r="K40" s="46"/>
      <c r="L40" s="47">
        <v>246</v>
      </c>
      <c r="M40" s="47">
        <v>256</v>
      </c>
      <c r="N40" s="132">
        <v>246</v>
      </c>
      <c r="O40" s="46">
        <v>252</v>
      </c>
      <c r="P40" s="25"/>
      <c r="Q40" s="24"/>
      <c r="T40" s="182">
        <v>500</v>
      </c>
      <c r="U40" s="182">
        <v>6.57</v>
      </c>
      <c r="W40" s="183">
        <f t="shared" si="0"/>
        <v>0.0030000000000000248</v>
      </c>
      <c r="AB40" s="185">
        <v>480</v>
      </c>
      <c r="AC40" s="187">
        <v>7.01</v>
      </c>
      <c r="AE40" s="188">
        <f t="shared" si="1"/>
        <v>0.0040000000000000036</v>
      </c>
    </row>
    <row r="41" spans="1:31" ht="12.75">
      <c r="A41" s="22">
        <v>31</v>
      </c>
      <c r="B41" s="45">
        <v>222</v>
      </c>
      <c r="C41" s="46">
        <v>192</v>
      </c>
      <c r="D41" s="47">
        <v>240</v>
      </c>
      <c r="E41" s="46">
        <v>244</v>
      </c>
      <c r="F41" s="253"/>
      <c r="G41" s="254"/>
      <c r="I41" s="22">
        <v>150</v>
      </c>
      <c r="J41" s="45"/>
      <c r="K41" s="46"/>
      <c r="L41" s="47">
        <v>242</v>
      </c>
      <c r="M41" s="47">
        <v>242</v>
      </c>
      <c r="N41" s="132">
        <v>258</v>
      </c>
      <c r="O41" s="46">
        <v>254</v>
      </c>
      <c r="P41" s="23"/>
      <c r="Q41" s="24"/>
      <c r="T41" s="182">
        <v>510</v>
      </c>
      <c r="U41" s="182">
        <v>6.54</v>
      </c>
      <c r="W41" s="183">
        <f t="shared" si="0"/>
        <v>0.005999999999999961</v>
      </c>
      <c r="AB41" s="185">
        <v>490</v>
      </c>
      <c r="AC41" s="187">
        <v>6.97</v>
      </c>
      <c r="AE41" s="188">
        <f t="shared" si="1"/>
        <v>0.0040000000000000036</v>
      </c>
    </row>
    <row r="42" spans="1:31" ht="12.75">
      <c r="A42" s="22">
        <v>32</v>
      </c>
      <c r="B42" s="45">
        <v>218</v>
      </c>
      <c r="C42" s="46">
        <v>182</v>
      </c>
      <c r="D42" s="47">
        <v>242</v>
      </c>
      <c r="E42" s="46">
        <v>236</v>
      </c>
      <c r="F42" s="253"/>
      <c r="G42" s="254"/>
      <c r="I42" s="22">
        <v>155</v>
      </c>
      <c r="J42" s="45"/>
      <c r="K42" s="46"/>
      <c r="L42" s="47">
        <v>240</v>
      </c>
      <c r="M42" s="47">
        <v>250</v>
      </c>
      <c r="N42" s="132">
        <v>270</v>
      </c>
      <c r="O42" s="46">
        <v>262</v>
      </c>
      <c r="P42" s="23"/>
      <c r="Q42" s="24"/>
      <c r="T42" s="182">
        <v>520</v>
      </c>
      <c r="U42" s="182">
        <v>6.48</v>
      </c>
      <c r="W42" s="183">
        <f t="shared" si="0"/>
        <v>0.005000000000000071</v>
      </c>
      <c r="AB42" s="185">
        <v>510</v>
      </c>
      <c r="AC42" s="187">
        <v>6.89</v>
      </c>
      <c r="AE42" s="188">
        <f t="shared" si="1"/>
        <v>0.0034999999999999697</v>
      </c>
    </row>
    <row r="43" spans="1:31" ht="12.75">
      <c r="A43" s="22">
        <v>33</v>
      </c>
      <c r="B43" s="45">
        <v>214</v>
      </c>
      <c r="C43" s="46">
        <v>188</v>
      </c>
      <c r="D43" s="47">
        <v>238</v>
      </c>
      <c r="E43" s="46">
        <v>244</v>
      </c>
      <c r="F43" s="253"/>
      <c r="G43" s="254"/>
      <c r="I43" s="22">
        <v>160</v>
      </c>
      <c r="J43" s="45"/>
      <c r="K43" s="46"/>
      <c r="L43" s="47">
        <v>252</v>
      </c>
      <c r="M43" s="47">
        <v>248</v>
      </c>
      <c r="N43" s="132">
        <v>264</v>
      </c>
      <c r="O43" s="46">
        <v>260</v>
      </c>
      <c r="P43" s="23"/>
      <c r="Q43" s="24"/>
      <c r="T43" s="182">
        <v>530</v>
      </c>
      <c r="U43" s="182">
        <v>6.43</v>
      </c>
      <c r="W43" s="183">
        <f t="shared" si="0"/>
        <v>0.002999999999999936</v>
      </c>
      <c r="AB43" s="185">
        <v>530</v>
      </c>
      <c r="AC43" s="187">
        <v>6.82</v>
      </c>
      <c r="AE43" s="188">
        <f t="shared" si="1"/>
        <v>0.005000000000000071</v>
      </c>
    </row>
    <row r="44" spans="1:31" ht="12.75">
      <c r="A44" s="22">
        <v>34</v>
      </c>
      <c r="B44" s="45">
        <v>216</v>
      </c>
      <c r="C44" s="49">
        <v>188</v>
      </c>
      <c r="D44" s="47">
        <v>234</v>
      </c>
      <c r="E44" s="46">
        <v>238</v>
      </c>
      <c r="F44" s="253"/>
      <c r="G44" s="254"/>
      <c r="I44" s="22">
        <v>165</v>
      </c>
      <c r="J44" s="45"/>
      <c r="K44" s="46"/>
      <c r="L44" s="47">
        <v>246</v>
      </c>
      <c r="M44" s="47">
        <v>252</v>
      </c>
      <c r="N44" s="132">
        <v>240</v>
      </c>
      <c r="O44" s="46">
        <v>232</v>
      </c>
      <c r="P44" s="23"/>
      <c r="Q44" s="24"/>
      <c r="T44" s="182">
        <v>540</v>
      </c>
      <c r="U44" s="182">
        <v>6.4</v>
      </c>
      <c r="W44" s="183">
        <f t="shared" si="0"/>
        <v>0.004500000000000037</v>
      </c>
      <c r="AB44" s="185">
        <v>540</v>
      </c>
      <c r="AC44" s="187">
        <v>6.77</v>
      </c>
      <c r="AE44" s="188">
        <f t="shared" si="1"/>
        <v>0.003999999999999959</v>
      </c>
    </row>
    <row r="45" spans="1:31" ht="12.75">
      <c r="A45" s="22">
        <v>35</v>
      </c>
      <c r="B45" s="45">
        <v>210</v>
      </c>
      <c r="C45" s="46">
        <v>190</v>
      </c>
      <c r="D45" s="47">
        <v>232</v>
      </c>
      <c r="E45" s="46">
        <v>226</v>
      </c>
      <c r="F45" s="253"/>
      <c r="G45" s="254"/>
      <c r="I45" s="144">
        <v>166</v>
      </c>
      <c r="J45" s="145"/>
      <c r="K45" s="98"/>
      <c r="L45" s="96">
        <v>212</v>
      </c>
      <c r="M45" s="96">
        <v>198</v>
      </c>
      <c r="N45" s="134">
        <v>204</v>
      </c>
      <c r="O45" s="98">
        <v>200</v>
      </c>
      <c r="P45" s="23"/>
      <c r="Q45" s="24"/>
      <c r="T45" s="182">
        <v>560</v>
      </c>
      <c r="U45" s="182">
        <v>6.31</v>
      </c>
      <c r="W45" s="183">
        <f t="shared" si="0"/>
        <v>0.005999999999999961</v>
      </c>
      <c r="AB45" s="185">
        <v>560</v>
      </c>
      <c r="AC45" s="187">
        <v>6.69</v>
      </c>
      <c r="AE45" s="188">
        <f t="shared" si="1"/>
        <v>0.002000000000000046</v>
      </c>
    </row>
    <row r="46" spans="1:31" ht="12.75">
      <c r="A46" s="22">
        <v>36</v>
      </c>
      <c r="B46" s="45">
        <v>212</v>
      </c>
      <c r="C46" s="46">
        <v>198</v>
      </c>
      <c r="D46" s="47">
        <v>234</v>
      </c>
      <c r="E46" s="46">
        <v>240</v>
      </c>
      <c r="F46" s="253"/>
      <c r="G46" s="254"/>
      <c r="I46" s="144">
        <v>166.5</v>
      </c>
      <c r="J46" s="145"/>
      <c r="K46" s="98"/>
      <c r="L46" s="96">
        <v>104</v>
      </c>
      <c r="M46" s="96">
        <v>112</v>
      </c>
      <c r="N46" s="134">
        <v>112</v>
      </c>
      <c r="O46" s="98">
        <v>120</v>
      </c>
      <c r="P46" s="23"/>
      <c r="Q46" s="24"/>
      <c r="T46" s="182">
        <v>570</v>
      </c>
      <c r="U46" s="182">
        <v>6.25</v>
      </c>
      <c r="W46" s="183">
        <f t="shared" si="0"/>
        <v>0.0009999999999999788</v>
      </c>
      <c r="AB46" s="185">
        <v>570</v>
      </c>
      <c r="AC46" s="187">
        <v>6.67</v>
      </c>
      <c r="AE46" s="188">
        <f t="shared" si="1"/>
        <v>0.0035000000000000144</v>
      </c>
    </row>
    <row r="47" spans="1:31" ht="12.75">
      <c r="A47" s="22">
        <v>37</v>
      </c>
      <c r="B47" s="45">
        <v>208</v>
      </c>
      <c r="C47" s="46">
        <v>184</v>
      </c>
      <c r="D47" s="47">
        <v>230</v>
      </c>
      <c r="E47" s="46">
        <v>234</v>
      </c>
      <c r="F47" s="253"/>
      <c r="G47" s="254"/>
      <c r="I47" s="144">
        <v>167</v>
      </c>
      <c r="J47" s="145"/>
      <c r="K47" s="98"/>
      <c r="L47" s="96">
        <v>158</v>
      </c>
      <c r="M47" s="96">
        <v>150</v>
      </c>
      <c r="N47" s="134">
        <v>184</v>
      </c>
      <c r="O47" s="98">
        <v>160</v>
      </c>
      <c r="P47" s="4"/>
      <c r="Q47" s="24"/>
      <c r="T47" s="182">
        <v>580</v>
      </c>
      <c r="U47" s="182">
        <v>6.24</v>
      </c>
      <c r="W47" s="183">
        <f t="shared" si="0"/>
        <v>0.005000000000000027</v>
      </c>
      <c r="AB47" s="185">
        <v>590</v>
      </c>
      <c r="AC47" s="187">
        <v>6.6</v>
      </c>
      <c r="AE47" s="188">
        <f t="shared" si="1"/>
        <v>0.0040000000000000036</v>
      </c>
    </row>
    <row r="48" spans="1:31" ht="12.75">
      <c r="A48" s="22">
        <v>38</v>
      </c>
      <c r="B48" s="45">
        <v>212</v>
      </c>
      <c r="C48" s="46">
        <v>198</v>
      </c>
      <c r="D48" s="47">
        <v>230</v>
      </c>
      <c r="E48" s="46">
        <v>240</v>
      </c>
      <c r="F48" s="253"/>
      <c r="G48" s="254"/>
      <c r="I48" s="22">
        <v>170</v>
      </c>
      <c r="J48" s="45"/>
      <c r="K48" s="46"/>
      <c r="L48" s="47">
        <v>242</v>
      </c>
      <c r="M48" s="47">
        <v>252</v>
      </c>
      <c r="N48" s="132">
        <v>266</v>
      </c>
      <c r="O48" s="46">
        <v>254</v>
      </c>
      <c r="P48" s="23"/>
      <c r="Q48" s="24"/>
      <c r="T48" s="182">
        <v>600</v>
      </c>
      <c r="U48" s="182">
        <v>6.14</v>
      </c>
      <c r="W48" s="183">
        <f t="shared" si="0"/>
        <v>0.0040000000000000036</v>
      </c>
      <c r="AB48" s="185">
        <v>600</v>
      </c>
      <c r="AC48" s="187">
        <v>6.56</v>
      </c>
      <c r="AE48" s="188">
        <f t="shared" si="1"/>
        <v>0.0040000000000000036</v>
      </c>
    </row>
    <row r="49" spans="1:31" ht="12.75">
      <c r="A49" s="22">
        <v>39</v>
      </c>
      <c r="B49" s="45">
        <v>212</v>
      </c>
      <c r="C49" s="46">
        <v>190</v>
      </c>
      <c r="D49" s="47">
        <v>234</v>
      </c>
      <c r="E49" s="46">
        <v>242</v>
      </c>
      <c r="F49" s="253"/>
      <c r="G49" s="254"/>
      <c r="I49" s="22">
        <v>175</v>
      </c>
      <c r="J49" s="45"/>
      <c r="K49" s="46"/>
      <c r="L49" s="47">
        <v>250</v>
      </c>
      <c r="M49" s="47">
        <v>242</v>
      </c>
      <c r="N49" s="132">
        <v>258</v>
      </c>
      <c r="O49" s="46">
        <v>258</v>
      </c>
      <c r="P49" s="23"/>
      <c r="Q49" s="24"/>
      <c r="T49" s="182">
        <v>610</v>
      </c>
      <c r="U49" s="182">
        <v>6.1</v>
      </c>
      <c r="W49" s="183">
        <f t="shared" si="0"/>
        <v>0.0040000000000000036</v>
      </c>
      <c r="AB49" s="185">
        <v>610</v>
      </c>
      <c r="AC49" s="187">
        <v>6.52</v>
      </c>
      <c r="AE49" s="188">
        <f t="shared" si="1"/>
        <v>0.0029999999999999805</v>
      </c>
    </row>
    <row r="50" spans="1:31" ht="12.75">
      <c r="A50" s="22">
        <v>40</v>
      </c>
      <c r="B50" s="45">
        <v>210</v>
      </c>
      <c r="C50" s="46">
        <v>190</v>
      </c>
      <c r="D50" s="47">
        <v>228</v>
      </c>
      <c r="E50" s="46">
        <v>244</v>
      </c>
      <c r="F50" s="253"/>
      <c r="G50" s="254"/>
      <c r="I50" s="22">
        <v>180</v>
      </c>
      <c r="J50" s="45"/>
      <c r="K50" s="46"/>
      <c r="L50" s="47">
        <v>254</v>
      </c>
      <c r="M50" s="47">
        <v>250</v>
      </c>
      <c r="N50" s="132">
        <v>254</v>
      </c>
      <c r="O50" s="46">
        <v>234</v>
      </c>
      <c r="P50" s="23"/>
      <c r="Q50" s="24"/>
      <c r="T50" s="182">
        <v>630</v>
      </c>
      <c r="U50" s="182">
        <v>6.02</v>
      </c>
      <c r="W50" s="183">
        <f t="shared" si="0"/>
        <v>0.0034999999999999697</v>
      </c>
      <c r="AB50" s="185">
        <v>630</v>
      </c>
      <c r="AC50" s="187">
        <v>6.46</v>
      </c>
      <c r="AE50" s="188">
        <f t="shared" si="1"/>
        <v>0.0035000000000000144</v>
      </c>
    </row>
    <row r="51" spans="1:31" ht="12.75">
      <c r="A51" s="22">
        <v>41</v>
      </c>
      <c r="B51" s="45">
        <v>206</v>
      </c>
      <c r="C51" s="46">
        <v>196</v>
      </c>
      <c r="D51" s="47">
        <v>236</v>
      </c>
      <c r="E51" s="46">
        <v>240</v>
      </c>
      <c r="F51" s="253"/>
      <c r="G51" s="254"/>
      <c r="I51" s="22">
        <v>185</v>
      </c>
      <c r="J51" s="45"/>
      <c r="K51" s="46"/>
      <c r="L51" s="47">
        <v>244</v>
      </c>
      <c r="M51" s="47">
        <v>254</v>
      </c>
      <c r="N51" s="132">
        <v>258</v>
      </c>
      <c r="O51" s="46">
        <v>250</v>
      </c>
      <c r="P51" s="23"/>
      <c r="Q51" s="24"/>
      <c r="T51" s="182">
        <v>650</v>
      </c>
      <c r="U51" s="182">
        <v>5.95</v>
      </c>
      <c r="W51" s="183">
        <f t="shared" si="0"/>
        <v>0.004999999999999982</v>
      </c>
      <c r="AB51" s="185">
        <v>650</v>
      </c>
      <c r="AC51" s="187">
        <v>6.39</v>
      </c>
      <c r="AE51" s="188">
        <f t="shared" si="1"/>
        <v>0.004999999999999982</v>
      </c>
    </row>
    <row r="52" spans="1:31" ht="12.75">
      <c r="A52" s="22">
        <v>42</v>
      </c>
      <c r="B52" s="45">
        <v>214</v>
      </c>
      <c r="C52" s="46">
        <v>186</v>
      </c>
      <c r="D52" s="47">
        <v>232</v>
      </c>
      <c r="E52" s="46">
        <v>234</v>
      </c>
      <c r="F52" s="253"/>
      <c r="G52" s="254"/>
      <c r="I52" s="22">
        <v>190</v>
      </c>
      <c r="J52" s="45"/>
      <c r="K52" s="46"/>
      <c r="L52" s="47">
        <v>256</v>
      </c>
      <c r="M52" s="47">
        <v>256</v>
      </c>
      <c r="N52" s="132">
        <v>250</v>
      </c>
      <c r="O52" s="46">
        <v>248</v>
      </c>
      <c r="P52" s="4"/>
      <c r="Q52" s="24"/>
      <c r="T52" s="182">
        <v>660</v>
      </c>
      <c r="U52" s="182">
        <v>5.9</v>
      </c>
      <c r="W52" s="183">
        <f t="shared" si="0"/>
        <v>0.0040000000000000036</v>
      </c>
      <c r="AB52" s="185">
        <v>660</v>
      </c>
      <c r="AC52" s="187">
        <v>6.34</v>
      </c>
      <c r="AE52" s="188">
        <f t="shared" si="1"/>
        <v>0.0029999999999999805</v>
      </c>
    </row>
    <row r="53" spans="1:31" ht="12.75">
      <c r="A53" s="22">
        <v>43</v>
      </c>
      <c r="B53" s="45">
        <v>210</v>
      </c>
      <c r="C53" s="46">
        <v>184</v>
      </c>
      <c r="D53" s="47">
        <v>234</v>
      </c>
      <c r="E53" s="46">
        <v>236</v>
      </c>
      <c r="F53" s="253"/>
      <c r="G53" s="254"/>
      <c r="I53" s="22">
        <v>195</v>
      </c>
      <c r="J53" s="45"/>
      <c r="K53" s="46"/>
      <c r="L53" s="47">
        <v>254</v>
      </c>
      <c r="M53" s="47">
        <v>246</v>
      </c>
      <c r="N53" s="132">
        <v>262</v>
      </c>
      <c r="O53" s="97">
        <v>256</v>
      </c>
      <c r="P53" s="23"/>
      <c r="Q53" s="24"/>
      <c r="T53" s="182">
        <v>680</v>
      </c>
      <c r="U53" s="182">
        <v>5.82</v>
      </c>
      <c r="W53" s="183">
        <f t="shared" si="0"/>
        <v>0.0040000000000000036</v>
      </c>
      <c r="AB53" s="185">
        <v>680</v>
      </c>
      <c r="AC53" s="187">
        <v>6.28</v>
      </c>
      <c r="AE53" s="188">
        <f t="shared" si="1"/>
        <v>0.004999999999999982</v>
      </c>
    </row>
    <row r="54" spans="1:31" ht="12.75">
      <c r="A54" s="22">
        <v>44</v>
      </c>
      <c r="B54" s="45">
        <v>220</v>
      </c>
      <c r="C54" s="46">
        <v>190</v>
      </c>
      <c r="D54" s="47">
        <v>230</v>
      </c>
      <c r="E54" s="46">
        <v>238</v>
      </c>
      <c r="F54" s="253"/>
      <c r="G54" s="254"/>
      <c r="I54" s="22">
        <v>200</v>
      </c>
      <c r="J54" s="45"/>
      <c r="K54" s="46"/>
      <c r="L54" s="47">
        <v>262</v>
      </c>
      <c r="M54" s="47">
        <v>252</v>
      </c>
      <c r="N54" s="132">
        <v>264</v>
      </c>
      <c r="O54" s="46">
        <v>260</v>
      </c>
      <c r="P54" s="23"/>
      <c r="Q54" s="24"/>
      <c r="T54" s="182">
        <v>690</v>
      </c>
      <c r="U54" s="182">
        <v>5.78</v>
      </c>
      <c r="W54" s="183">
        <f t="shared" si="0"/>
        <v>0.0040000000000000036</v>
      </c>
      <c r="AB54" s="185">
        <v>690</v>
      </c>
      <c r="AC54" s="187">
        <v>6.23</v>
      </c>
      <c r="AE54" s="188">
        <f t="shared" si="1"/>
        <v>0.0040000000000000036</v>
      </c>
    </row>
    <row r="55" spans="1:31" ht="12.75">
      <c r="A55" s="22">
        <v>45</v>
      </c>
      <c r="B55" s="45">
        <v>212</v>
      </c>
      <c r="C55" s="46">
        <v>192</v>
      </c>
      <c r="D55" s="48">
        <v>234</v>
      </c>
      <c r="E55" s="46">
        <v>240</v>
      </c>
      <c r="F55" s="253"/>
      <c r="G55" s="254"/>
      <c r="I55" s="22">
        <v>205</v>
      </c>
      <c r="J55" s="45"/>
      <c r="K55" s="46"/>
      <c r="L55" s="95">
        <v>252</v>
      </c>
      <c r="M55" s="95">
        <v>256</v>
      </c>
      <c r="N55" s="132">
        <v>256</v>
      </c>
      <c r="O55" s="46">
        <v>250</v>
      </c>
      <c r="P55" s="23"/>
      <c r="Q55" s="24"/>
      <c r="T55" s="182">
        <v>710</v>
      </c>
      <c r="U55" s="182">
        <v>5.7</v>
      </c>
      <c r="W55" s="183">
        <f t="shared" si="0"/>
        <v>0.004999999999999982</v>
      </c>
      <c r="AB55" s="185">
        <v>710</v>
      </c>
      <c r="AC55" s="187">
        <v>6.15</v>
      </c>
      <c r="AE55" s="188">
        <f t="shared" si="1"/>
        <v>0.002000000000000046</v>
      </c>
    </row>
    <row r="56" spans="1:31" ht="12.75">
      <c r="A56" s="22">
        <v>46</v>
      </c>
      <c r="B56" s="45">
        <v>208</v>
      </c>
      <c r="C56" s="46">
        <v>194</v>
      </c>
      <c r="D56" s="47">
        <v>238</v>
      </c>
      <c r="E56" s="46">
        <v>240</v>
      </c>
      <c r="F56" s="253"/>
      <c r="G56" s="254"/>
      <c r="I56" s="22">
        <v>210</v>
      </c>
      <c r="J56" s="45"/>
      <c r="K56" s="46"/>
      <c r="L56" s="47">
        <v>260</v>
      </c>
      <c r="M56" s="47">
        <v>262</v>
      </c>
      <c r="N56" s="132">
        <v>250</v>
      </c>
      <c r="O56" s="46">
        <v>262</v>
      </c>
      <c r="P56" s="23"/>
      <c r="Q56" s="24"/>
      <c r="T56" s="182">
        <v>720</v>
      </c>
      <c r="U56" s="182">
        <v>5.65</v>
      </c>
      <c r="W56" s="183">
        <f t="shared" si="0"/>
        <v>0.004500000000000037</v>
      </c>
      <c r="AB56" s="185">
        <v>720</v>
      </c>
      <c r="AC56" s="187">
        <v>6.13</v>
      </c>
      <c r="AE56" s="188">
        <f t="shared" si="1"/>
        <v>0.0030000000000000248</v>
      </c>
    </row>
    <row r="57" spans="1:31" ht="12.75">
      <c r="A57" s="22">
        <v>47</v>
      </c>
      <c r="B57" s="45">
        <v>206</v>
      </c>
      <c r="C57" s="46">
        <v>192</v>
      </c>
      <c r="D57" s="47">
        <v>226</v>
      </c>
      <c r="E57" s="46">
        <v>242</v>
      </c>
      <c r="F57" s="253"/>
      <c r="G57" s="254"/>
      <c r="I57" s="22">
        <v>215</v>
      </c>
      <c r="J57" s="45"/>
      <c r="K57" s="46"/>
      <c r="L57" s="95">
        <v>266</v>
      </c>
      <c r="M57" s="95">
        <v>246</v>
      </c>
      <c r="N57" s="132">
        <v>256</v>
      </c>
      <c r="O57" s="46">
        <v>248</v>
      </c>
      <c r="P57" s="23"/>
      <c r="Q57" s="24"/>
      <c r="T57" s="182">
        <v>740</v>
      </c>
      <c r="U57" s="182">
        <v>5.56</v>
      </c>
      <c r="W57" s="183">
        <f t="shared" si="0"/>
        <v>0.002499999999999991</v>
      </c>
      <c r="AB57" s="185">
        <v>730</v>
      </c>
      <c r="AC57" s="187">
        <v>6.1</v>
      </c>
      <c r="AE57" s="188">
        <f t="shared" si="1"/>
        <v>0.0040000000000000036</v>
      </c>
    </row>
    <row r="58" spans="1:31" ht="12.75">
      <c r="A58" s="22">
        <v>48</v>
      </c>
      <c r="B58" s="45">
        <v>222</v>
      </c>
      <c r="C58" s="46">
        <v>192</v>
      </c>
      <c r="D58" s="47">
        <v>244</v>
      </c>
      <c r="E58" s="46">
        <v>246</v>
      </c>
      <c r="F58" s="253"/>
      <c r="G58" s="254"/>
      <c r="I58" s="22">
        <v>220</v>
      </c>
      <c r="J58" s="45"/>
      <c r="K58" s="46"/>
      <c r="L58" s="47">
        <v>240</v>
      </c>
      <c r="M58" s="47">
        <v>252</v>
      </c>
      <c r="N58" s="132">
        <v>250</v>
      </c>
      <c r="O58" s="98">
        <v>240</v>
      </c>
      <c r="P58" s="23"/>
      <c r="Q58" s="24"/>
      <c r="T58" s="182">
        <v>760</v>
      </c>
      <c r="U58" s="182">
        <v>5.51</v>
      </c>
      <c r="W58" s="183">
        <f t="shared" si="0"/>
        <v>0.004999999999999982</v>
      </c>
      <c r="AB58" s="185">
        <v>750</v>
      </c>
      <c r="AC58" s="187">
        <v>6.02</v>
      </c>
      <c r="AE58" s="188">
        <f t="shared" si="1"/>
        <v>0.0034999999999999697</v>
      </c>
    </row>
    <row r="59" spans="1:31" ht="12.75">
      <c r="A59" s="22">
        <v>49</v>
      </c>
      <c r="B59" s="45">
        <v>216</v>
      </c>
      <c r="C59" s="46">
        <v>196</v>
      </c>
      <c r="D59" s="47">
        <v>238</v>
      </c>
      <c r="E59" s="46">
        <v>246</v>
      </c>
      <c r="F59" s="253"/>
      <c r="G59" s="254"/>
      <c r="I59" s="22">
        <v>225</v>
      </c>
      <c r="J59" s="45"/>
      <c r="K59" s="46"/>
      <c r="L59" s="47">
        <v>238</v>
      </c>
      <c r="M59" s="47">
        <v>248</v>
      </c>
      <c r="N59" s="132">
        <v>240</v>
      </c>
      <c r="O59" s="46">
        <v>244</v>
      </c>
      <c r="P59" s="23"/>
      <c r="Q59" s="24"/>
      <c r="T59" s="182">
        <v>770</v>
      </c>
      <c r="U59" s="182">
        <v>5.46</v>
      </c>
      <c r="W59" s="183">
        <f t="shared" si="0"/>
        <v>0.0040000000000000036</v>
      </c>
      <c r="AB59" s="185">
        <v>770</v>
      </c>
      <c r="AC59" s="187">
        <v>5.95</v>
      </c>
      <c r="AE59" s="188">
        <f t="shared" si="1"/>
        <v>0.0030000000000000248</v>
      </c>
    </row>
    <row r="60" spans="1:31" ht="12.75">
      <c r="A60" s="22">
        <v>50</v>
      </c>
      <c r="B60" s="45">
        <v>216</v>
      </c>
      <c r="C60" s="46">
        <v>190</v>
      </c>
      <c r="D60" s="47">
        <v>240</v>
      </c>
      <c r="E60" s="46">
        <v>254</v>
      </c>
      <c r="F60" s="253"/>
      <c r="G60" s="254"/>
      <c r="I60" s="22">
        <v>230</v>
      </c>
      <c r="J60" s="45"/>
      <c r="K60" s="46"/>
      <c r="L60" s="96">
        <v>248</v>
      </c>
      <c r="M60" s="96">
        <v>244</v>
      </c>
      <c r="N60" s="134">
        <v>254</v>
      </c>
      <c r="O60" s="46">
        <v>240</v>
      </c>
      <c r="P60" s="23"/>
      <c r="Q60" s="24"/>
      <c r="T60" s="182">
        <v>780</v>
      </c>
      <c r="U60" s="182">
        <v>5.42</v>
      </c>
      <c r="W60" s="183">
        <f t="shared" si="0"/>
        <v>0.0035000000000000144</v>
      </c>
      <c r="AB60" s="185">
        <v>780</v>
      </c>
      <c r="AC60" s="187">
        <v>5.92</v>
      </c>
      <c r="AE60" s="188">
        <f t="shared" si="1"/>
        <v>0.0035000000000000144</v>
      </c>
    </row>
    <row r="61" spans="1:31" ht="12.75">
      <c r="A61" s="22">
        <v>51</v>
      </c>
      <c r="B61" s="45">
        <v>214</v>
      </c>
      <c r="C61" s="46">
        <v>194</v>
      </c>
      <c r="D61" s="47">
        <v>248</v>
      </c>
      <c r="E61" s="46">
        <v>256</v>
      </c>
      <c r="F61" s="253"/>
      <c r="G61" s="254"/>
      <c r="I61" s="22">
        <v>235</v>
      </c>
      <c r="J61" s="45"/>
      <c r="K61" s="46"/>
      <c r="L61" s="47">
        <v>250</v>
      </c>
      <c r="M61" s="47">
        <v>248</v>
      </c>
      <c r="N61" s="132">
        <v>248</v>
      </c>
      <c r="O61" s="46">
        <v>238</v>
      </c>
      <c r="P61" s="23"/>
      <c r="Q61" s="24"/>
      <c r="T61" s="182">
        <v>800</v>
      </c>
      <c r="U61" s="182">
        <v>5.35</v>
      </c>
      <c r="W61" s="183">
        <f t="shared" si="0"/>
        <v>0.0040000000000000036</v>
      </c>
      <c r="AB61" s="185">
        <v>800</v>
      </c>
      <c r="AC61" s="187">
        <v>5.85</v>
      </c>
      <c r="AE61" s="188">
        <f t="shared" si="1"/>
        <v>0.0029999999999999805</v>
      </c>
    </row>
    <row r="62" spans="1:31" ht="12.75">
      <c r="A62" s="22">
        <v>52</v>
      </c>
      <c r="B62" s="45">
        <v>210</v>
      </c>
      <c r="C62" s="46">
        <v>192</v>
      </c>
      <c r="D62" s="47">
        <v>246</v>
      </c>
      <c r="E62" s="46">
        <v>246</v>
      </c>
      <c r="F62" s="253"/>
      <c r="G62" s="254"/>
      <c r="I62" s="22">
        <v>240</v>
      </c>
      <c r="J62" s="45"/>
      <c r="K62" s="46"/>
      <c r="L62" s="96">
        <v>242</v>
      </c>
      <c r="M62" s="96">
        <v>244</v>
      </c>
      <c r="N62" s="134">
        <v>260</v>
      </c>
      <c r="O62" s="46">
        <v>250</v>
      </c>
      <c r="P62" s="23"/>
      <c r="Q62" s="24"/>
      <c r="T62" s="182">
        <v>810</v>
      </c>
      <c r="U62" s="182">
        <v>5.31</v>
      </c>
      <c r="W62" s="183">
        <f t="shared" si="0"/>
        <v>0.0034999999999999697</v>
      </c>
      <c r="AB62" s="185">
        <v>820</v>
      </c>
      <c r="AC62" s="187">
        <v>5.79</v>
      </c>
      <c r="AE62" s="188">
        <f t="shared" si="1"/>
        <v>0.0035000000000000144</v>
      </c>
    </row>
    <row r="63" spans="1:31" ht="12.75">
      <c r="A63" s="22">
        <v>53</v>
      </c>
      <c r="B63" s="45">
        <v>216</v>
      </c>
      <c r="C63" s="46">
        <v>190</v>
      </c>
      <c r="D63" s="47">
        <v>238</v>
      </c>
      <c r="E63" s="46">
        <v>246</v>
      </c>
      <c r="F63" s="253"/>
      <c r="G63" s="254"/>
      <c r="I63" s="22">
        <v>245</v>
      </c>
      <c r="J63" s="45"/>
      <c r="K63" s="46"/>
      <c r="L63" s="47">
        <v>254</v>
      </c>
      <c r="M63" s="47">
        <v>242</v>
      </c>
      <c r="N63" s="132">
        <v>126</v>
      </c>
      <c r="O63" s="46">
        <v>148</v>
      </c>
      <c r="P63" s="23"/>
      <c r="Q63" s="24"/>
      <c r="T63" s="182">
        <v>830</v>
      </c>
      <c r="U63" s="182">
        <v>5.24</v>
      </c>
      <c r="W63" s="183">
        <f t="shared" si="0"/>
        <v>0.0030000000000000248</v>
      </c>
      <c r="AB63" s="185">
        <v>840</v>
      </c>
      <c r="AC63" s="187">
        <v>5.72</v>
      </c>
      <c r="AE63" s="188">
        <f t="shared" si="1"/>
        <v>0.0040000000000000036</v>
      </c>
    </row>
    <row r="64" spans="1:31" ht="12.75">
      <c r="A64" s="22">
        <v>54</v>
      </c>
      <c r="B64" s="45">
        <v>212</v>
      </c>
      <c r="C64" s="46">
        <v>194</v>
      </c>
      <c r="D64" s="47">
        <v>240</v>
      </c>
      <c r="E64" s="46">
        <v>256</v>
      </c>
      <c r="F64" s="253"/>
      <c r="G64" s="254"/>
      <c r="I64" s="144">
        <v>247</v>
      </c>
      <c r="J64" s="145"/>
      <c r="K64" s="98"/>
      <c r="L64" s="96">
        <v>132</v>
      </c>
      <c r="M64" s="96">
        <v>168</v>
      </c>
      <c r="N64" s="134">
        <v>158</v>
      </c>
      <c r="O64" s="98">
        <v>128</v>
      </c>
      <c r="P64" s="26"/>
      <c r="Q64" s="24"/>
      <c r="T64" s="182">
        <v>840</v>
      </c>
      <c r="U64" s="182">
        <v>5.21</v>
      </c>
      <c r="W64" s="183">
        <f t="shared" si="0"/>
        <v>0.0040000000000000036</v>
      </c>
      <c r="AB64" s="185">
        <v>860</v>
      </c>
      <c r="AC64" s="187">
        <v>5.64</v>
      </c>
      <c r="AE64" s="188">
        <f t="shared" si="1"/>
        <v>0.0019999999999999575</v>
      </c>
    </row>
    <row r="65" spans="1:31" ht="12.75">
      <c r="A65" s="22">
        <v>55</v>
      </c>
      <c r="B65" s="45">
        <v>212</v>
      </c>
      <c r="C65" s="46" t="s">
        <v>69</v>
      </c>
      <c r="D65" s="47">
        <v>232</v>
      </c>
      <c r="E65" s="46">
        <v>264</v>
      </c>
      <c r="F65" s="253"/>
      <c r="G65" s="254"/>
      <c r="I65" s="22"/>
      <c r="J65" s="45"/>
      <c r="K65" s="46"/>
      <c r="L65" s="50"/>
      <c r="M65" s="50"/>
      <c r="N65" s="161"/>
      <c r="O65" s="51"/>
      <c r="P65" s="26"/>
      <c r="Q65" s="24"/>
      <c r="T65" s="182">
        <v>850</v>
      </c>
      <c r="U65" s="182">
        <v>5.17</v>
      </c>
      <c r="W65" s="183">
        <f t="shared" si="0"/>
        <v>0.0040000000000000036</v>
      </c>
      <c r="AB65" s="185">
        <v>870</v>
      </c>
      <c r="AC65" s="187">
        <v>5.62</v>
      </c>
      <c r="AE65" s="188">
        <f t="shared" si="1"/>
        <v>0.0040000000000000036</v>
      </c>
    </row>
    <row r="66" spans="1:31" ht="12.75">
      <c r="A66" s="22">
        <v>56</v>
      </c>
      <c r="B66" s="45">
        <v>222</v>
      </c>
      <c r="C66" s="46">
        <v>192</v>
      </c>
      <c r="D66" s="47">
        <v>236</v>
      </c>
      <c r="E66" s="46">
        <v>260</v>
      </c>
      <c r="F66" s="253"/>
      <c r="G66" s="254"/>
      <c r="I66" s="22"/>
      <c r="J66" s="45"/>
      <c r="K66" s="46"/>
      <c r="L66" s="50"/>
      <c r="M66" s="50"/>
      <c r="N66" s="161"/>
      <c r="O66" s="51"/>
      <c r="P66" s="4"/>
      <c r="Q66" s="24"/>
      <c r="T66" s="182">
        <v>870</v>
      </c>
      <c r="U66" s="182">
        <v>5.09</v>
      </c>
      <c r="W66" s="183">
        <f t="shared" si="0"/>
        <v>0.0029999999999999805</v>
      </c>
      <c r="AB66" s="185">
        <v>890</v>
      </c>
      <c r="AC66" s="187">
        <v>5.54</v>
      </c>
      <c r="AE66" s="188">
        <f t="shared" si="1"/>
        <v>0.0009999999999999788</v>
      </c>
    </row>
    <row r="67" spans="1:31" ht="12.75">
      <c r="A67" s="22">
        <v>57</v>
      </c>
      <c r="B67" s="45">
        <v>218</v>
      </c>
      <c r="C67" s="46">
        <v>180</v>
      </c>
      <c r="D67" s="47">
        <v>234</v>
      </c>
      <c r="E67" s="46">
        <v>242</v>
      </c>
      <c r="F67" s="253"/>
      <c r="G67" s="254"/>
      <c r="I67" s="22"/>
      <c r="J67" s="45"/>
      <c r="K67" s="46"/>
      <c r="L67" s="50"/>
      <c r="M67" s="50"/>
      <c r="N67" s="161"/>
      <c r="O67" s="51"/>
      <c r="P67" s="23"/>
      <c r="Q67" s="24"/>
      <c r="T67" s="182">
        <v>890</v>
      </c>
      <c r="U67" s="182">
        <v>5.03</v>
      </c>
      <c r="W67" s="183">
        <f t="shared" si="0"/>
        <v>0.0040000000000000036</v>
      </c>
      <c r="AB67" s="185">
        <v>900</v>
      </c>
      <c r="AC67" s="187">
        <v>5.53</v>
      </c>
      <c r="AE67" s="188">
        <f t="shared" si="1"/>
        <v>0.0040000000000000036</v>
      </c>
    </row>
    <row r="68" spans="1:31" ht="12.75">
      <c r="A68" s="22">
        <v>58</v>
      </c>
      <c r="B68" s="45">
        <v>220</v>
      </c>
      <c r="C68" s="46">
        <v>188</v>
      </c>
      <c r="D68" s="47">
        <v>242</v>
      </c>
      <c r="E68" s="101">
        <v>248</v>
      </c>
      <c r="F68" s="253"/>
      <c r="G68" s="254"/>
      <c r="I68" s="22"/>
      <c r="J68" s="45"/>
      <c r="K68" s="46"/>
      <c r="L68" s="50"/>
      <c r="M68" s="50"/>
      <c r="N68" s="161"/>
      <c r="O68" s="52"/>
      <c r="P68" s="23"/>
      <c r="Q68" s="24"/>
      <c r="T68" s="182">
        <v>900</v>
      </c>
      <c r="U68" s="182">
        <v>4.99</v>
      </c>
      <c r="W68" s="183">
        <f aca="true" t="shared" si="2" ref="W68:W75">(U68-U69)/(T69-T68)</f>
        <v>0.0035000000000000144</v>
      </c>
      <c r="AB68" s="185">
        <v>920</v>
      </c>
      <c r="AC68" s="187">
        <v>5.45</v>
      </c>
      <c r="AE68" s="188">
        <f aca="true" t="shared" si="3" ref="AE68:AE77">(AC68-AC69)/(AB69-AB68)</f>
        <v>0.0035000000000000144</v>
      </c>
    </row>
    <row r="69" spans="1:31" ht="12.75">
      <c r="A69" s="22">
        <v>59</v>
      </c>
      <c r="B69" s="45">
        <v>216</v>
      </c>
      <c r="C69" s="46">
        <v>186</v>
      </c>
      <c r="D69" s="47">
        <v>244</v>
      </c>
      <c r="E69" s="46">
        <v>248</v>
      </c>
      <c r="F69" s="253"/>
      <c r="G69" s="254"/>
      <c r="I69" s="22"/>
      <c r="J69" s="45"/>
      <c r="K69" s="46"/>
      <c r="L69" s="50"/>
      <c r="M69" s="50"/>
      <c r="N69" s="161"/>
      <c r="O69" s="51"/>
      <c r="P69" s="4"/>
      <c r="Q69" s="24"/>
      <c r="T69" s="182">
        <v>920</v>
      </c>
      <c r="U69" s="182">
        <v>4.92</v>
      </c>
      <c r="W69" s="183">
        <f t="shared" si="2"/>
        <v>0.0040000000000000036</v>
      </c>
      <c r="AB69" s="185">
        <v>940</v>
      </c>
      <c r="AC69" s="187">
        <v>5.38</v>
      </c>
      <c r="AE69" s="188">
        <f t="shared" si="3"/>
        <v>0.0035000000000000144</v>
      </c>
    </row>
    <row r="70" spans="1:31" ht="12.75">
      <c r="A70" s="22">
        <v>60</v>
      </c>
      <c r="B70" s="45">
        <v>218</v>
      </c>
      <c r="C70" s="46">
        <v>190</v>
      </c>
      <c r="D70" s="47">
        <v>240</v>
      </c>
      <c r="E70" s="46">
        <v>254</v>
      </c>
      <c r="F70" s="253"/>
      <c r="G70" s="254"/>
      <c r="I70" s="22"/>
      <c r="J70" s="45"/>
      <c r="K70" s="46"/>
      <c r="L70" s="50"/>
      <c r="M70" s="50"/>
      <c r="N70" s="161"/>
      <c r="O70" s="51"/>
      <c r="P70" s="23"/>
      <c r="Q70" s="24"/>
      <c r="T70" s="182">
        <v>930</v>
      </c>
      <c r="U70" s="182">
        <v>4.88</v>
      </c>
      <c r="W70" s="183">
        <f t="shared" si="2"/>
        <v>0.0040000000000000036</v>
      </c>
      <c r="AB70" s="185">
        <v>960</v>
      </c>
      <c r="AC70" s="187">
        <v>5.31</v>
      </c>
      <c r="AE70" s="188">
        <f t="shared" si="3"/>
        <v>0.0029999999999999805</v>
      </c>
    </row>
    <row r="71" spans="1:31" ht="12.75">
      <c r="A71" s="22">
        <v>61</v>
      </c>
      <c r="B71" s="45">
        <v>214</v>
      </c>
      <c r="C71" s="46">
        <v>190</v>
      </c>
      <c r="D71" s="47">
        <v>230</v>
      </c>
      <c r="E71" s="46">
        <v>256</v>
      </c>
      <c r="F71" s="253"/>
      <c r="G71" s="254"/>
      <c r="I71" s="22"/>
      <c r="J71" s="45"/>
      <c r="K71" s="46"/>
      <c r="L71" s="50"/>
      <c r="M71" s="50"/>
      <c r="N71" s="161"/>
      <c r="O71" s="51"/>
      <c r="P71" s="23"/>
      <c r="Q71" s="24"/>
      <c r="T71" s="182">
        <v>940</v>
      </c>
      <c r="U71" s="182">
        <v>4.84</v>
      </c>
      <c r="W71" s="183">
        <f t="shared" si="2"/>
        <v>0.0029999999999999805</v>
      </c>
      <c r="AB71" s="185">
        <v>980</v>
      </c>
      <c r="AC71" s="187">
        <v>5.25</v>
      </c>
      <c r="AE71" s="188">
        <f t="shared" si="3"/>
        <v>0.0035000000000000144</v>
      </c>
    </row>
    <row r="72" spans="1:31" ht="12.75">
      <c r="A72" s="22">
        <v>62</v>
      </c>
      <c r="B72" s="45">
        <v>214</v>
      </c>
      <c r="C72" s="46">
        <v>194</v>
      </c>
      <c r="D72" s="47">
        <v>234</v>
      </c>
      <c r="E72" s="46">
        <v>252</v>
      </c>
      <c r="F72" s="253"/>
      <c r="G72" s="254"/>
      <c r="I72" s="22"/>
      <c r="J72" s="45"/>
      <c r="K72" s="46"/>
      <c r="L72" s="50"/>
      <c r="M72" s="50"/>
      <c r="N72" s="161"/>
      <c r="O72" s="51"/>
      <c r="P72" s="23"/>
      <c r="Q72" s="24"/>
      <c r="T72" s="182">
        <v>960</v>
      </c>
      <c r="U72" s="182">
        <v>4.78</v>
      </c>
      <c r="W72" s="183">
        <f t="shared" si="2"/>
        <v>0.0030000000000000248</v>
      </c>
      <c r="AB72" s="185">
        <v>1000</v>
      </c>
      <c r="AC72" s="187">
        <v>5.18</v>
      </c>
      <c r="AE72" s="188">
        <f t="shared" si="3"/>
        <v>0.002999999999999936</v>
      </c>
    </row>
    <row r="73" spans="1:31" ht="13.5" thickBot="1">
      <c r="A73" s="27">
        <v>63</v>
      </c>
      <c r="B73" s="28">
        <v>196</v>
      </c>
      <c r="C73" s="32">
        <v>178</v>
      </c>
      <c r="D73" s="67">
        <v>214</v>
      </c>
      <c r="E73" s="32">
        <v>246</v>
      </c>
      <c r="F73" s="274"/>
      <c r="G73" s="275"/>
      <c r="I73" s="27"/>
      <c r="J73" s="53"/>
      <c r="K73" s="54"/>
      <c r="L73" s="55"/>
      <c r="M73" s="55"/>
      <c r="N73" s="162"/>
      <c r="O73" s="56"/>
      <c r="P73" s="29"/>
      <c r="Q73" s="30"/>
      <c r="T73" s="182">
        <v>970</v>
      </c>
      <c r="U73" s="182">
        <v>4.75</v>
      </c>
      <c r="W73" s="183">
        <f t="shared" si="2"/>
        <v>0.005500000000000016</v>
      </c>
      <c r="AB73" s="185">
        <v>1010</v>
      </c>
      <c r="AC73" s="187">
        <v>5.15</v>
      </c>
      <c r="AE73" s="188">
        <f t="shared" si="3"/>
        <v>0.0040000000000000036</v>
      </c>
    </row>
    <row r="74" spans="1:31" ht="14.25" thickBot="1" thickTop="1">
      <c r="A74" s="75"/>
      <c r="B74" s="75"/>
      <c r="C74" s="75"/>
      <c r="D74" s="75"/>
      <c r="E74" s="75"/>
      <c r="T74" s="182">
        <v>990</v>
      </c>
      <c r="U74" s="182">
        <v>4.64</v>
      </c>
      <c r="W74" s="183">
        <f t="shared" si="2"/>
        <v>0.0009999999999999788</v>
      </c>
      <c r="AB74" s="185">
        <v>1020</v>
      </c>
      <c r="AC74" s="187">
        <v>5.11</v>
      </c>
      <c r="AE74" s="188">
        <f t="shared" si="3"/>
        <v>0.003166666666666673</v>
      </c>
    </row>
    <row r="75" spans="1:31" ht="14.25" thickBot="1">
      <c r="A75" s="79" t="s">
        <v>17</v>
      </c>
      <c r="B75" s="76" t="s">
        <v>38</v>
      </c>
      <c r="C75" s="84" t="s">
        <v>39</v>
      </c>
      <c r="D75" s="77" t="s">
        <v>40</v>
      </c>
      <c r="E75" s="78" t="s">
        <v>41</v>
      </c>
      <c r="I75" s="99" t="s">
        <v>24</v>
      </c>
      <c r="J75" s="77" t="s">
        <v>44</v>
      </c>
      <c r="K75" s="78" t="s">
        <v>44</v>
      </c>
      <c r="L75" s="208" t="s">
        <v>73</v>
      </c>
      <c r="M75" s="77" t="s">
        <v>71</v>
      </c>
      <c r="N75" s="119" t="s">
        <v>74</v>
      </c>
      <c r="O75" s="84" t="s">
        <v>75</v>
      </c>
      <c r="T75" s="182">
        <v>1000</v>
      </c>
      <c r="U75" s="182">
        <v>4.63</v>
      </c>
      <c r="W75" s="183">
        <f t="shared" si="2"/>
        <v>0.002499999999999991</v>
      </c>
      <c r="AB75" s="185">
        <v>1080</v>
      </c>
      <c r="AC75" s="187">
        <v>4.92</v>
      </c>
      <c r="AE75" s="188">
        <f t="shared" si="3"/>
        <v>0.0029999999999999953</v>
      </c>
    </row>
    <row r="76" spans="1:31" ht="12.75">
      <c r="A76" s="80" t="s">
        <v>14</v>
      </c>
      <c r="B76" s="86">
        <f>AVERAGE(B10:B73)</f>
        <v>218.8125</v>
      </c>
      <c r="C76" s="87">
        <f>AVERAGE(C10:C73)</f>
        <v>195.36507936507937</v>
      </c>
      <c r="D76" s="88">
        <f>AVERAGE(D10:D73)</f>
        <v>239.28125</v>
      </c>
      <c r="E76" s="87">
        <f>AVERAGE(E10:E73)</f>
        <v>246.40625</v>
      </c>
      <c r="I76" s="100" t="s">
        <v>14</v>
      </c>
      <c r="J76" s="120"/>
      <c r="K76" s="200"/>
      <c r="L76" s="120">
        <f>AVERAGE(L10:L64)</f>
        <v>235.01818181818183</v>
      </c>
      <c r="M76" s="204">
        <f>AVERAGE(M10:M64)</f>
        <v>236.1818181818182</v>
      </c>
      <c r="N76" s="127">
        <f>AVERAGE(N10:N64)</f>
        <v>232.36363636363637</v>
      </c>
      <c r="O76" s="124">
        <f>AVERAGE(O10:O73)</f>
        <v>227.85454545454544</v>
      </c>
      <c r="T76" s="182">
        <v>1020</v>
      </c>
      <c r="U76" s="182">
        <v>4.58</v>
      </c>
      <c r="AB76" s="185">
        <v>1110</v>
      </c>
      <c r="AC76" s="187">
        <v>4.83</v>
      </c>
      <c r="AE76" s="188">
        <f t="shared" si="3"/>
        <v>0.0029999999999999953</v>
      </c>
    </row>
    <row r="77" spans="1:31" ht="12.75">
      <c r="A77" s="81" t="s">
        <v>10</v>
      </c>
      <c r="B77" s="89">
        <f>STDEV(B10:B73)</f>
        <v>9.269980565380905</v>
      </c>
      <c r="C77" s="90">
        <f>STDEV(C10:C73)</f>
        <v>8.166219931980097</v>
      </c>
      <c r="D77" s="91">
        <f>STDEV(D10:D73)</f>
        <v>8.14446691133565</v>
      </c>
      <c r="E77" s="90">
        <f>STDEV(E10:E73)</f>
        <v>8.54626763424774</v>
      </c>
      <c r="I77" s="81" t="s">
        <v>10</v>
      </c>
      <c r="J77" s="121"/>
      <c r="K77" s="201"/>
      <c r="L77" s="121">
        <f>STDEV(L10:L64)</f>
        <v>33.19944829365947</v>
      </c>
      <c r="M77" s="205">
        <f>STDEV(M10:M64)</f>
        <v>34.95027733111545</v>
      </c>
      <c r="N77" s="128">
        <f>STDEV(N10:N64)</f>
        <v>37.84782572959652</v>
      </c>
      <c r="O77" s="125">
        <f>STDEV(O10:O73)</f>
        <v>36.118846102430304</v>
      </c>
      <c r="AB77" s="185">
        <v>1140</v>
      </c>
      <c r="AC77" s="187">
        <v>4.74</v>
      </c>
      <c r="AE77" s="188">
        <f t="shared" si="3"/>
        <v>0.003166666666666673</v>
      </c>
    </row>
    <row r="78" spans="1:29" ht="12.75">
      <c r="A78" s="82" t="s">
        <v>15</v>
      </c>
      <c r="B78" s="92">
        <f>MAX(B10:B73)</f>
        <v>240</v>
      </c>
      <c r="C78" s="93">
        <f>MAX(C10:C73)</f>
        <v>218</v>
      </c>
      <c r="D78" s="94">
        <f>MAX(D10:D73)</f>
        <v>262</v>
      </c>
      <c r="E78" s="93">
        <f>MAX(E10:E73)</f>
        <v>266</v>
      </c>
      <c r="I78" s="82" t="s">
        <v>15</v>
      </c>
      <c r="J78" s="122"/>
      <c r="K78" s="202"/>
      <c r="L78" s="122">
        <f>MAX(L10:L64)</f>
        <v>266</v>
      </c>
      <c r="M78" s="206">
        <f>MAX(M10:M64)</f>
        <v>262</v>
      </c>
      <c r="N78" s="129">
        <f>MAX(N10:N64)</f>
        <v>270</v>
      </c>
      <c r="O78" s="126">
        <f>MAX(O10:O73)</f>
        <v>262</v>
      </c>
      <c r="AB78" s="185">
        <v>1200</v>
      </c>
      <c r="AC78" s="187">
        <v>4.55</v>
      </c>
    </row>
    <row r="79" spans="1:31" ht="13.5" thickBot="1">
      <c r="A79" s="83" t="s">
        <v>16</v>
      </c>
      <c r="B79" s="102">
        <f>MIN(B10:B73)</f>
        <v>196</v>
      </c>
      <c r="C79" s="103">
        <f>MIN(C10:C73)</f>
        <v>178</v>
      </c>
      <c r="D79" s="104">
        <f>MIN(D10:D73)</f>
        <v>214</v>
      </c>
      <c r="E79" s="103">
        <f>MIN(E10:E73)</f>
        <v>226</v>
      </c>
      <c r="I79" s="82" t="s">
        <v>16</v>
      </c>
      <c r="J79" s="123"/>
      <c r="K79" s="203"/>
      <c r="L79" s="123">
        <f>MIN(L10:L64)</f>
        <v>104</v>
      </c>
      <c r="M79" s="207">
        <f>MIN(M10:M64)</f>
        <v>94</v>
      </c>
      <c r="N79" s="130">
        <f>MIN(N10:N64)</f>
        <v>88</v>
      </c>
      <c r="O79" s="126">
        <f>MIN(O10:O73)</f>
        <v>106</v>
      </c>
      <c r="Q79" s="4"/>
      <c r="AE79" s="189">
        <f>AVERAGE(AE3:AE77)</f>
        <v>0.00381111111111111</v>
      </c>
    </row>
    <row r="80" spans="1:15" ht="13.5" thickBot="1">
      <c r="A80" s="85" t="s">
        <v>9</v>
      </c>
      <c r="B80" s="258" t="s">
        <v>52</v>
      </c>
      <c r="C80" s="272"/>
      <c r="D80" s="273" t="s">
        <v>49</v>
      </c>
      <c r="E80" s="272"/>
      <c r="I80" s="85" t="s">
        <v>9</v>
      </c>
      <c r="J80" s="258" t="s">
        <v>52</v>
      </c>
      <c r="K80" s="259"/>
      <c r="L80" s="273" t="s">
        <v>49</v>
      </c>
      <c r="M80" s="282"/>
      <c r="N80" s="282"/>
      <c r="O80" s="259"/>
    </row>
    <row r="81" spans="1:10" ht="13.5" thickBot="1">
      <c r="A81" s="270" t="s">
        <v>48</v>
      </c>
      <c r="B81" s="271"/>
      <c r="I81" s="270" t="s">
        <v>48</v>
      </c>
      <c r="J81" s="271"/>
    </row>
  </sheetData>
  <mergeCells count="85">
    <mergeCell ref="L6:O6"/>
    <mergeCell ref="L7:O7"/>
    <mergeCell ref="L8:O8"/>
    <mergeCell ref="L80:O80"/>
    <mergeCell ref="AS2:AZ2"/>
    <mergeCell ref="I81:J81"/>
    <mergeCell ref="B80:C80"/>
    <mergeCell ref="D80:E80"/>
    <mergeCell ref="A81:B81"/>
    <mergeCell ref="F72:G72"/>
    <mergeCell ref="F73:G73"/>
    <mergeCell ref="B8:E8"/>
    <mergeCell ref="F68:G68"/>
    <mergeCell ref="F69:G69"/>
    <mergeCell ref="F62:G62"/>
    <mergeCell ref="F63:G63"/>
    <mergeCell ref="F70:G70"/>
    <mergeCell ref="F71:G71"/>
    <mergeCell ref="F64:G64"/>
    <mergeCell ref="F65:G65"/>
    <mergeCell ref="F66:G66"/>
    <mergeCell ref="F67:G67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F22:G22"/>
    <mergeCell ref="F23:G23"/>
    <mergeCell ref="F24:G24"/>
    <mergeCell ref="F25:G25"/>
    <mergeCell ref="F18:G18"/>
    <mergeCell ref="F19:G19"/>
    <mergeCell ref="F20:G20"/>
    <mergeCell ref="F21:G21"/>
    <mergeCell ref="P9:Q9"/>
    <mergeCell ref="J80:K80"/>
    <mergeCell ref="AL1:AN1"/>
    <mergeCell ref="F10:G10"/>
    <mergeCell ref="I5:J5"/>
    <mergeCell ref="J6:K6"/>
    <mergeCell ref="J7:K7"/>
    <mergeCell ref="J8:K8"/>
    <mergeCell ref="F16:G16"/>
    <mergeCell ref="F17:G17"/>
    <mergeCell ref="A5:B5"/>
    <mergeCell ref="F15:G15"/>
    <mergeCell ref="F9:G9"/>
    <mergeCell ref="D6:E6"/>
    <mergeCell ref="B6:C6"/>
    <mergeCell ref="F11:G11"/>
    <mergeCell ref="F12:G12"/>
    <mergeCell ref="F13:G13"/>
    <mergeCell ref="F14:G14"/>
  </mergeCells>
  <printOptions/>
  <pageMargins left="0.11" right="0.46" top="0.31" bottom="0.22" header="0.23" footer="0.1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BT137"/>
  <sheetViews>
    <sheetView workbookViewId="0" topLeftCell="A1">
      <selection activeCell="F66" sqref="F66"/>
    </sheetView>
  </sheetViews>
  <sheetFormatPr defaultColWidth="11.421875" defaultRowHeight="12.75"/>
  <sheetData>
    <row r="3" ht="13.5" thickBot="1"/>
    <row r="4" spans="3:72" ht="14.25" thickBot="1">
      <c r="C4" s="168" t="s">
        <v>3</v>
      </c>
      <c r="D4" s="170" t="s">
        <v>4</v>
      </c>
      <c r="E4" s="4"/>
      <c r="G4" s="165"/>
      <c r="H4" s="166"/>
      <c r="I4" s="166"/>
      <c r="J4" s="166"/>
      <c r="K4" t="s">
        <v>0</v>
      </c>
      <c r="L4" t="s">
        <v>76</v>
      </c>
      <c r="M4" t="s">
        <v>76</v>
      </c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5"/>
    </row>
    <row r="5" spans="3:16" ht="12.75">
      <c r="C5" s="163">
        <v>40</v>
      </c>
      <c r="D5" s="169">
        <v>50</v>
      </c>
      <c r="E5" s="166"/>
      <c r="K5">
        <v>0</v>
      </c>
      <c r="L5">
        <v>6.81</v>
      </c>
      <c r="M5">
        <v>7.97</v>
      </c>
      <c r="O5">
        <v>7.2</v>
      </c>
      <c r="P5">
        <f aca="true" t="shared" si="0" ref="P5:P13">FREQUENCY(L$5:L$36,O5:O6)</f>
        <v>5</v>
      </c>
    </row>
    <row r="6" spans="3:16" ht="12.75">
      <c r="C6" s="164">
        <v>140</v>
      </c>
      <c r="D6" s="167">
        <v>60</v>
      </c>
      <c r="E6" s="166"/>
      <c r="K6">
        <v>1</v>
      </c>
      <c r="L6">
        <v>6.27</v>
      </c>
      <c r="M6">
        <v>7.98</v>
      </c>
      <c r="O6">
        <v>7.05</v>
      </c>
      <c r="P6">
        <f t="shared" si="0"/>
        <v>1</v>
      </c>
    </row>
    <row r="7" spans="3:16" ht="12.75">
      <c r="C7" s="164">
        <v>225</v>
      </c>
      <c r="D7" s="167">
        <v>4</v>
      </c>
      <c r="E7" s="166"/>
      <c r="K7">
        <v>2</v>
      </c>
      <c r="L7">
        <v>7.09</v>
      </c>
      <c r="M7">
        <v>8.3</v>
      </c>
      <c r="O7">
        <v>6.9</v>
      </c>
      <c r="P7">
        <f t="shared" si="0"/>
        <v>4</v>
      </c>
    </row>
    <row r="8" spans="3:16" ht="12.75">
      <c r="C8" s="164">
        <v>70</v>
      </c>
      <c r="D8" s="167">
        <v>50</v>
      </c>
      <c r="E8" s="166"/>
      <c r="K8">
        <v>3</v>
      </c>
      <c r="L8">
        <v>6.7</v>
      </c>
      <c r="M8">
        <v>8.07</v>
      </c>
      <c r="O8">
        <v>6.74999999999999</v>
      </c>
      <c r="P8">
        <f t="shared" si="0"/>
        <v>3</v>
      </c>
    </row>
    <row r="9" spans="3:16" ht="12.75">
      <c r="C9" s="164">
        <v>225</v>
      </c>
      <c r="D9" s="167">
        <v>2</v>
      </c>
      <c r="E9" s="166"/>
      <c r="K9">
        <v>4</v>
      </c>
      <c r="L9">
        <v>6.55</v>
      </c>
      <c r="M9">
        <v>8.17</v>
      </c>
      <c r="O9">
        <v>6.59999999999999</v>
      </c>
      <c r="P9">
        <f t="shared" si="0"/>
        <v>6</v>
      </c>
    </row>
    <row r="10" spans="3:16" ht="12.75">
      <c r="C10" s="164">
        <v>225</v>
      </c>
      <c r="D10" s="167">
        <v>13</v>
      </c>
      <c r="E10" s="166"/>
      <c r="K10">
        <v>5</v>
      </c>
      <c r="L10">
        <v>7.01</v>
      </c>
      <c r="M10">
        <v>7.66</v>
      </c>
      <c r="O10">
        <v>6.44999999999999</v>
      </c>
      <c r="P10">
        <f t="shared" si="0"/>
        <v>5</v>
      </c>
    </row>
    <row r="11" spans="3:16" ht="12.75">
      <c r="C11" s="164">
        <v>225</v>
      </c>
      <c r="D11" s="167">
        <v>35</v>
      </c>
      <c r="E11" s="166"/>
      <c r="K11">
        <v>6</v>
      </c>
      <c r="L11">
        <v>7.17</v>
      </c>
      <c r="M11">
        <v>8.17</v>
      </c>
      <c r="O11">
        <v>6.29999999999999</v>
      </c>
      <c r="P11">
        <f t="shared" si="0"/>
        <v>5</v>
      </c>
    </row>
    <row r="12" spans="3:16" ht="12.75">
      <c r="C12" s="164">
        <v>225</v>
      </c>
      <c r="D12" s="167">
        <v>22</v>
      </c>
      <c r="E12" s="166"/>
      <c r="K12">
        <v>7</v>
      </c>
      <c r="L12">
        <v>7.12</v>
      </c>
      <c r="M12">
        <v>7.63</v>
      </c>
      <c r="O12">
        <v>6.14999999999998</v>
      </c>
      <c r="P12">
        <f t="shared" si="0"/>
        <v>2</v>
      </c>
    </row>
    <row r="13" spans="3:16" ht="12.75">
      <c r="C13" s="164">
        <v>225</v>
      </c>
      <c r="D13" s="167">
        <v>25</v>
      </c>
      <c r="E13" s="166"/>
      <c r="K13">
        <v>8</v>
      </c>
      <c r="L13">
        <v>6.78</v>
      </c>
      <c r="M13">
        <v>7.57</v>
      </c>
      <c r="O13">
        <v>5.99999999999998</v>
      </c>
      <c r="P13">
        <f t="shared" si="0"/>
        <v>0</v>
      </c>
    </row>
    <row r="14" spans="3:13" ht="12.75">
      <c r="C14" s="164">
        <v>225</v>
      </c>
      <c r="D14" s="167">
        <v>2</v>
      </c>
      <c r="E14" s="166"/>
      <c r="K14">
        <v>9</v>
      </c>
      <c r="L14">
        <v>7.07</v>
      </c>
      <c r="M14">
        <v>7.92</v>
      </c>
    </row>
    <row r="15" spans="3:13" ht="12.75">
      <c r="C15" s="164">
        <v>225</v>
      </c>
      <c r="D15" s="167">
        <v>4</v>
      </c>
      <c r="E15" s="166"/>
      <c r="K15">
        <v>10</v>
      </c>
      <c r="L15">
        <v>6.34</v>
      </c>
      <c r="M15">
        <v>7.82</v>
      </c>
    </row>
    <row r="16" spans="3:13" ht="12.75">
      <c r="C16" s="164">
        <v>225</v>
      </c>
      <c r="D16" s="167">
        <v>12</v>
      </c>
      <c r="E16" s="166"/>
      <c r="K16">
        <v>11</v>
      </c>
      <c r="L16">
        <v>6.76</v>
      </c>
      <c r="M16">
        <v>8.01</v>
      </c>
    </row>
    <row r="17" spans="3:13" ht="12.75">
      <c r="C17" s="164">
        <v>100</v>
      </c>
      <c r="D17" s="167">
        <v>2</v>
      </c>
      <c r="E17" s="166"/>
      <c r="K17">
        <v>12</v>
      </c>
      <c r="L17">
        <v>6.77</v>
      </c>
      <c r="M17">
        <v>7.94</v>
      </c>
    </row>
    <row r="18" spans="3:13" ht="12.75">
      <c r="C18" s="164">
        <v>60</v>
      </c>
      <c r="D18" s="167">
        <v>47</v>
      </c>
      <c r="E18" s="166"/>
      <c r="K18">
        <v>13</v>
      </c>
      <c r="L18">
        <v>7.1</v>
      </c>
      <c r="M18">
        <v>10.79</v>
      </c>
    </row>
    <row r="19" spans="3:13" ht="12.75">
      <c r="C19" s="164">
        <v>20</v>
      </c>
      <c r="D19" s="167">
        <v>2</v>
      </c>
      <c r="E19" s="166"/>
      <c r="K19">
        <v>14</v>
      </c>
      <c r="L19">
        <v>6.6</v>
      </c>
      <c r="M19">
        <v>8.12</v>
      </c>
    </row>
    <row r="20" spans="3:13" ht="12.75">
      <c r="C20" s="164">
        <v>60</v>
      </c>
      <c r="D20" s="167">
        <v>55</v>
      </c>
      <c r="E20" s="166"/>
      <c r="K20">
        <v>15</v>
      </c>
      <c r="L20">
        <v>6.29</v>
      </c>
      <c r="M20">
        <v>7.82</v>
      </c>
    </row>
    <row r="21" spans="3:13" ht="12.75">
      <c r="C21" s="164">
        <v>225</v>
      </c>
      <c r="D21" s="167">
        <v>77</v>
      </c>
      <c r="E21" s="166"/>
      <c r="K21">
        <v>16</v>
      </c>
      <c r="L21">
        <v>6.47</v>
      </c>
      <c r="M21">
        <v>7.47</v>
      </c>
    </row>
    <row r="22" spans="3:13" ht="12.75">
      <c r="C22" s="164">
        <v>225</v>
      </c>
      <c r="D22" s="167">
        <v>12</v>
      </c>
      <c r="E22" s="166"/>
      <c r="K22">
        <v>17</v>
      </c>
      <c r="L22">
        <v>6.04</v>
      </c>
      <c r="M22">
        <v>7.61</v>
      </c>
    </row>
    <row r="23" spans="3:13" ht="12.75">
      <c r="C23" s="164">
        <v>40</v>
      </c>
      <c r="D23" s="167">
        <v>21</v>
      </c>
      <c r="E23" s="166"/>
      <c r="K23">
        <v>18</v>
      </c>
      <c r="L23">
        <v>6.16</v>
      </c>
      <c r="M23">
        <v>7.67</v>
      </c>
    </row>
    <row r="24" spans="3:13" ht="12.75">
      <c r="C24" s="164">
        <v>225</v>
      </c>
      <c r="D24" s="167">
        <v>55</v>
      </c>
      <c r="E24" s="166"/>
      <c r="K24">
        <v>19</v>
      </c>
      <c r="L24">
        <v>6.54</v>
      </c>
      <c r="M24">
        <v>7.53</v>
      </c>
    </row>
    <row r="25" spans="3:13" ht="12.75">
      <c r="C25" s="164">
        <v>225</v>
      </c>
      <c r="D25" s="167">
        <v>5</v>
      </c>
      <c r="E25" s="166"/>
      <c r="K25">
        <v>20</v>
      </c>
      <c r="L25">
        <v>6.31</v>
      </c>
      <c r="M25">
        <v>7.92</v>
      </c>
    </row>
    <row r="26" spans="3:13" ht="12.75">
      <c r="C26" s="164">
        <v>45</v>
      </c>
      <c r="D26" s="167">
        <v>8</v>
      </c>
      <c r="E26" s="166"/>
      <c r="K26">
        <v>21</v>
      </c>
      <c r="L26">
        <v>6.57</v>
      </c>
      <c r="M26">
        <v>7.5</v>
      </c>
    </row>
    <row r="27" spans="3:13" ht="12.75">
      <c r="C27" s="164">
        <v>225</v>
      </c>
      <c r="D27" s="167">
        <v>5</v>
      </c>
      <c r="E27" s="166"/>
      <c r="K27">
        <v>22</v>
      </c>
      <c r="L27">
        <v>6</v>
      </c>
      <c r="M27">
        <v>7.27</v>
      </c>
    </row>
    <row r="28" spans="3:13" ht="12.75">
      <c r="C28" s="164">
        <v>100</v>
      </c>
      <c r="D28" s="167">
        <v>12</v>
      </c>
      <c r="E28" s="166"/>
      <c r="K28">
        <v>23</v>
      </c>
      <c r="L28">
        <v>6.38</v>
      </c>
      <c r="M28">
        <v>7.56</v>
      </c>
    </row>
    <row r="29" spans="3:11" ht="12.75">
      <c r="C29" s="164">
        <v>225</v>
      </c>
      <c r="D29" s="167">
        <v>14</v>
      </c>
      <c r="E29" s="166"/>
      <c r="K29">
        <v>24</v>
      </c>
    </row>
    <row r="30" spans="3:13" ht="12.75">
      <c r="C30" s="164">
        <v>225</v>
      </c>
      <c r="D30" s="167">
        <v>12</v>
      </c>
      <c r="E30" s="166"/>
      <c r="K30">
        <v>25</v>
      </c>
      <c r="L30">
        <v>6.41</v>
      </c>
      <c r="M30">
        <v>7.03</v>
      </c>
    </row>
    <row r="31" spans="3:13" ht="12.75">
      <c r="C31" s="164">
        <v>225</v>
      </c>
      <c r="D31" s="167">
        <v>45</v>
      </c>
      <c r="E31" s="166"/>
      <c r="K31">
        <v>26</v>
      </c>
      <c r="L31">
        <v>6.24</v>
      </c>
      <c r="M31">
        <v>7.71</v>
      </c>
    </row>
    <row r="32" spans="3:13" ht="12.75">
      <c r="C32" s="164">
        <v>150</v>
      </c>
      <c r="D32" s="167">
        <v>90</v>
      </c>
      <c r="E32" s="166"/>
      <c r="K32">
        <v>27</v>
      </c>
      <c r="L32">
        <v>6.2</v>
      </c>
      <c r="M32">
        <v>7.7</v>
      </c>
    </row>
    <row r="33" spans="3:13" ht="12.75">
      <c r="C33" s="164">
        <v>110</v>
      </c>
      <c r="D33" s="167">
        <v>15</v>
      </c>
      <c r="E33" s="166"/>
      <c r="K33">
        <v>28</v>
      </c>
      <c r="L33">
        <v>6.53</v>
      </c>
      <c r="M33">
        <v>7.68</v>
      </c>
    </row>
    <row r="34" spans="3:13" ht="12.75">
      <c r="C34" s="164">
        <v>90</v>
      </c>
      <c r="D34" s="167">
        <v>20</v>
      </c>
      <c r="E34" s="166"/>
      <c r="K34">
        <v>29</v>
      </c>
      <c r="L34">
        <v>6.54</v>
      </c>
      <c r="M34">
        <v>7.4</v>
      </c>
    </row>
    <row r="35" spans="3:13" ht="12.75">
      <c r="C35" s="164">
        <v>80</v>
      </c>
      <c r="D35" s="167">
        <v>12</v>
      </c>
      <c r="E35" s="166"/>
      <c r="K35">
        <v>30</v>
      </c>
      <c r="L35">
        <v>6.38</v>
      </c>
      <c r="M35">
        <v>7.22</v>
      </c>
    </row>
    <row r="36" spans="3:13" ht="12.75">
      <c r="C36" s="164">
        <v>225</v>
      </c>
      <c r="D36" s="167">
        <v>21</v>
      </c>
      <c r="E36" s="166"/>
      <c r="K36">
        <v>31</v>
      </c>
      <c r="L36">
        <v>6.66</v>
      </c>
      <c r="M36">
        <v>7.86</v>
      </c>
    </row>
    <row r="37" spans="3:5" ht="12.75">
      <c r="C37" s="164">
        <v>225</v>
      </c>
      <c r="D37" s="167">
        <v>33</v>
      </c>
      <c r="E37" s="166"/>
    </row>
    <row r="38" spans="3:5" ht="12.75">
      <c r="C38" s="164">
        <v>100</v>
      </c>
      <c r="D38" s="167">
        <v>38</v>
      </c>
      <c r="E38" s="166"/>
    </row>
    <row r="39" spans="3:5" ht="12.75">
      <c r="C39" s="164">
        <v>60</v>
      </c>
      <c r="D39" s="167">
        <v>10</v>
      </c>
      <c r="E39" s="166"/>
    </row>
    <row r="40" spans="3:5" ht="12.75">
      <c r="C40" s="164">
        <v>225</v>
      </c>
      <c r="D40" s="167">
        <v>8</v>
      </c>
      <c r="E40" s="166"/>
    </row>
    <row r="41" spans="3:5" ht="12.75">
      <c r="C41" s="164">
        <v>55</v>
      </c>
      <c r="D41" s="167">
        <v>4</v>
      </c>
      <c r="E41" s="166"/>
    </row>
    <row r="42" spans="3:5" ht="12.75">
      <c r="C42" s="164">
        <v>60</v>
      </c>
      <c r="D42" s="167">
        <v>19</v>
      </c>
      <c r="E42" s="166"/>
    </row>
    <row r="43" spans="3:5" ht="12.75">
      <c r="C43" s="164">
        <v>40</v>
      </c>
      <c r="D43" s="167">
        <v>25</v>
      </c>
      <c r="E43" s="166"/>
    </row>
    <row r="44" spans="3:5" ht="12.75">
      <c r="C44" s="164">
        <v>50</v>
      </c>
      <c r="D44" s="167">
        <v>50</v>
      </c>
      <c r="E44" s="166"/>
    </row>
    <row r="45" spans="3:5" ht="12.75">
      <c r="C45" s="164">
        <v>55</v>
      </c>
      <c r="D45" s="167">
        <v>9</v>
      </c>
      <c r="E45" s="166"/>
    </row>
    <row r="46" spans="3:5" ht="12.75">
      <c r="C46" s="164">
        <v>225</v>
      </c>
      <c r="D46" s="167">
        <v>1</v>
      </c>
      <c r="E46" s="166"/>
    </row>
    <row r="47" spans="3:5" ht="12.75">
      <c r="C47" s="164">
        <v>30</v>
      </c>
      <c r="D47" s="167">
        <v>60</v>
      </c>
      <c r="E47" s="166"/>
    </row>
    <row r="48" spans="3:5" ht="12.75">
      <c r="C48" s="164">
        <v>200</v>
      </c>
      <c r="D48" s="167">
        <v>55</v>
      </c>
      <c r="E48" s="166"/>
    </row>
    <row r="49" spans="3:5" ht="12.75">
      <c r="C49" s="164">
        <v>70</v>
      </c>
      <c r="D49" s="167">
        <v>30</v>
      </c>
      <c r="E49" s="166"/>
    </row>
    <row r="50" spans="3:5" ht="12.75">
      <c r="C50" s="164">
        <v>55</v>
      </c>
      <c r="D50" s="167">
        <v>7</v>
      </c>
      <c r="E50" s="166"/>
    </row>
    <row r="51" spans="3:5" ht="12.75">
      <c r="C51" s="164">
        <v>105</v>
      </c>
      <c r="D51" s="167">
        <v>40</v>
      </c>
      <c r="E51" s="166"/>
    </row>
    <row r="52" spans="3:5" ht="12.75">
      <c r="C52" s="164">
        <v>25</v>
      </c>
      <c r="D52" s="167">
        <v>55</v>
      </c>
      <c r="E52" s="166"/>
    </row>
    <row r="53" spans="3:5" ht="12.75">
      <c r="C53" s="164">
        <v>80</v>
      </c>
      <c r="D53" s="167">
        <v>6</v>
      </c>
      <c r="E53" s="166"/>
    </row>
    <row r="54" spans="3:5" ht="12.75">
      <c r="C54" s="164">
        <v>225</v>
      </c>
      <c r="D54" s="167">
        <v>0</v>
      </c>
      <c r="E54" s="166"/>
    </row>
    <row r="55" spans="3:5" ht="12.75">
      <c r="C55" s="164">
        <v>100</v>
      </c>
      <c r="D55" s="167">
        <v>25</v>
      </c>
      <c r="E55" s="166"/>
    </row>
    <row r="56" spans="3:5" ht="12.75">
      <c r="C56" s="164">
        <v>45</v>
      </c>
      <c r="D56" s="167">
        <v>13</v>
      </c>
      <c r="E56" s="166"/>
    </row>
    <row r="57" spans="3:5" ht="12.75">
      <c r="C57" s="164">
        <v>31</v>
      </c>
      <c r="D57" s="167">
        <v>18</v>
      </c>
      <c r="E57" s="166"/>
    </row>
    <row r="58" spans="3:5" ht="12.75">
      <c r="C58" s="164">
        <v>20</v>
      </c>
      <c r="D58" s="167">
        <v>44</v>
      </c>
      <c r="E58" s="166"/>
    </row>
    <row r="59" spans="3:5" ht="12.75">
      <c r="C59" s="164">
        <v>50</v>
      </c>
      <c r="D59" s="167">
        <v>30</v>
      </c>
      <c r="E59" s="166"/>
    </row>
    <row r="60" spans="3:5" ht="12.75">
      <c r="C60" s="164">
        <v>150</v>
      </c>
      <c r="D60" s="167">
        <v>80</v>
      </c>
      <c r="E60" s="166"/>
    </row>
    <row r="61" spans="3:5" ht="12.75">
      <c r="C61" s="164">
        <v>225</v>
      </c>
      <c r="D61" s="167">
        <v>80</v>
      </c>
      <c r="E61" s="166"/>
    </row>
    <row r="62" spans="3:5" ht="12.75">
      <c r="C62" s="164">
        <v>115</v>
      </c>
      <c r="D62" s="167">
        <v>9</v>
      </c>
      <c r="E62" s="166"/>
    </row>
    <row r="63" spans="3:5" ht="12.75">
      <c r="C63" s="164">
        <v>80</v>
      </c>
      <c r="D63" s="167">
        <v>2</v>
      </c>
      <c r="E63" s="166"/>
    </row>
    <row r="64" spans="3:5" ht="12.75">
      <c r="C64" s="164">
        <v>25</v>
      </c>
      <c r="D64" s="167">
        <v>80</v>
      </c>
      <c r="E64" s="166"/>
    </row>
    <row r="65" spans="3:5" ht="12.75">
      <c r="C65" s="164">
        <v>40</v>
      </c>
      <c r="D65" s="167">
        <v>9</v>
      </c>
      <c r="E65" s="166"/>
    </row>
    <row r="66" spans="3:5" ht="12.75">
      <c r="C66" s="164">
        <v>90</v>
      </c>
      <c r="D66" s="167">
        <v>3</v>
      </c>
      <c r="E66" s="166"/>
    </row>
    <row r="67" spans="3:5" ht="12.75">
      <c r="C67" s="164">
        <v>45</v>
      </c>
      <c r="D67" s="167">
        <v>7</v>
      </c>
      <c r="E67" s="166"/>
    </row>
    <row r="68" spans="3:5" ht="12.75">
      <c r="C68" s="164">
        <v>90</v>
      </c>
      <c r="D68" s="167">
        <v>3</v>
      </c>
      <c r="E68" s="166"/>
    </row>
    <row r="69" spans="3:5" ht="12.75">
      <c r="C69" s="165"/>
      <c r="E69" s="165"/>
    </row>
    <row r="71" ht="12.75">
      <c r="H71" s="4"/>
    </row>
    <row r="72" ht="12.75">
      <c r="H72" s="165"/>
    </row>
    <row r="73" ht="12.75">
      <c r="H73" s="166"/>
    </row>
    <row r="74" ht="12.75">
      <c r="H74" s="166"/>
    </row>
    <row r="75" ht="12.75">
      <c r="H75" s="166"/>
    </row>
    <row r="76" ht="12.75">
      <c r="H76" s="166"/>
    </row>
    <row r="77" ht="12.75">
      <c r="H77" s="166"/>
    </row>
    <row r="78" ht="12.75">
      <c r="H78" s="166"/>
    </row>
    <row r="79" ht="12.75">
      <c r="H79" s="166"/>
    </row>
    <row r="80" ht="12.75">
      <c r="H80" s="166"/>
    </row>
    <row r="81" ht="12.75">
      <c r="H81" s="166"/>
    </row>
    <row r="82" ht="12.75">
      <c r="H82" s="166"/>
    </row>
    <row r="83" ht="12.75">
      <c r="H83" s="166"/>
    </row>
    <row r="84" ht="12.75">
      <c r="H84" s="166"/>
    </row>
    <row r="85" ht="12.75">
      <c r="H85" s="166"/>
    </row>
    <row r="86" ht="12.75">
      <c r="H86" s="166"/>
    </row>
    <row r="87" ht="12.75">
      <c r="H87" s="166"/>
    </row>
    <row r="88" ht="12.75">
      <c r="H88" s="166"/>
    </row>
    <row r="89" ht="12.75">
      <c r="H89" s="166"/>
    </row>
    <row r="90" ht="12.75">
      <c r="H90" s="166"/>
    </row>
    <row r="91" ht="12.75">
      <c r="H91" s="166"/>
    </row>
    <row r="92" ht="12.75">
      <c r="H92" s="166"/>
    </row>
    <row r="93" ht="12.75">
      <c r="H93" s="166"/>
    </row>
    <row r="94" ht="12.75">
      <c r="H94" s="166"/>
    </row>
    <row r="95" ht="12.75">
      <c r="H95" s="166"/>
    </row>
    <row r="96" ht="12.75">
      <c r="H96" s="166"/>
    </row>
    <row r="97" ht="12.75">
      <c r="H97" s="166"/>
    </row>
    <row r="98" ht="12.75">
      <c r="H98" s="166"/>
    </row>
    <row r="99" ht="12.75">
      <c r="H99" s="166"/>
    </row>
    <row r="100" ht="12.75">
      <c r="H100" s="166"/>
    </row>
    <row r="101" ht="12.75">
      <c r="H101" s="166"/>
    </row>
    <row r="102" ht="12.75">
      <c r="H102" s="166"/>
    </row>
    <row r="103" ht="12.75">
      <c r="H103" s="166"/>
    </row>
    <row r="104" ht="12.75">
      <c r="H104" s="166"/>
    </row>
    <row r="105" ht="12.75">
      <c r="H105" s="166"/>
    </row>
    <row r="106" ht="12.75">
      <c r="H106" s="166"/>
    </row>
    <row r="107" ht="12.75">
      <c r="H107" s="166"/>
    </row>
    <row r="108" ht="12.75">
      <c r="H108" s="166"/>
    </row>
    <row r="109" ht="12.75">
      <c r="H109" s="166"/>
    </row>
    <row r="110" ht="12.75">
      <c r="H110" s="166"/>
    </row>
    <row r="111" ht="12.75">
      <c r="H111" s="166"/>
    </row>
    <row r="112" ht="12.75">
      <c r="H112" s="166"/>
    </row>
    <row r="113" ht="12.75">
      <c r="H113" s="166"/>
    </row>
    <row r="114" ht="12.75">
      <c r="H114" s="166"/>
    </row>
    <row r="115" ht="12.75">
      <c r="H115" s="166"/>
    </row>
    <row r="116" ht="12.75">
      <c r="H116" s="166"/>
    </row>
    <row r="117" ht="12.75">
      <c r="H117" s="166"/>
    </row>
    <row r="118" ht="12.75">
      <c r="H118" s="166"/>
    </row>
    <row r="119" ht="12.75">
      <c r="H119" s="166"/>
    </row>
    <row r="120" ht="12.75">
      <c r="H120" s="166"/>
    </row>
    <row r="121" ht="12.75">
      <c r="H121" s="166"/>
    </row>
    <row r="122" ht="12.75">
      <c r="H122" s="166"/>
    </row>
    <row r="123" ht="12.75">
      <c r="H123" s="166"/>
    </row>
    <row r="124" ht="12.75">
      <c r="H124" s="166"/>
    </row>
    <row r="125" ht="12.75">
      <c r="H125" s="166"/>
    </row>
    <row r="126" ht="12.75">
      <c r="H126" s="166"/>
    </row>
    <row r="127" ht="12.75">
      <c r="H127" s="166"/>
    </row>
    <row r="128" ht="12.75">
      <c r="H128" s="166"/>
    </row>
    <row r="129" ht="12.75">
      <c r="H129" s="166"/>
    </row>
    <row r="130" ht="12.75">
      <c r="H130" s="166"/>
    </row>
    <row r="131" ht="12.75">
      <c r="H131" s="166"/>
    </row>
    <row r="132" ht="12.75">
      <c r="H132" s="166"/>
    </row>
    <row r="133" ht="12.75">
      <c r="H133" s="166"/>
    </row>
    <row r="134" ht="12.75">
      <c r="H134" s="166"/>
    </row>
    <row r="135" ht="12.75">
      <c r="H135" s="166"/>
    </row>
    <row r="136" ht="12.75">
      <c r="H136" s="166"/>
    </row>
    <row r="137" ht="12.75">
      <c r="H137" s="16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2004-09-02T09:27:53Z</cp:lastPrinted>
  <dcterms:created xsi:type="dcterms:W3CDTF">2004-06-04T09:20:24Z</dcterms:created>
  <dcterms:modified xsi:type="dcterms:W3CDTF">2004-11-02T16:31:07Z</dcterms:modified>
  <cp:category/>
  <cp:version/>
  <cp:contentType/>
  <cp:contentStatus/>
</cp:coreProperties>
</file>