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nel" sheetId="1" r:id="rId1"/>
    <sheet name="Modul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H7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F&gt;85</t>
        </r>
      </text>
    </comment>
    <comment ref="H6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I&gt;224 nA</t>
        </r>
      </text>
    </comment>
    <comment ref="O2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I&gt;50 nA</t>
        </r>
      </text>
    </comment>
    <comment ref="O38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I&gt;50 nA</t>
        </r>
      </text>
    </comment>
    <comment ref="O6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I&gt;224 nA</t>
        </r>
      </text>
    </comment>
    <comment ref="O3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Kurzschl.</t>
        </r>
      </text>
    </comment>
  </commentList>
</comments>
</file>

<file path=xl/sharedStrings.xml><?xml version="1.0" encoding="utf-8"?>
<sst xmlns="http://schemas.openxmlformats.org/spreadsheetml/2006/main" count="154" uniqueCount="64">
  <si>
    <t>Nch</t>
  </si>
  <si>
    <t>Mean</t>
  </si>
  <si>
    <t>s</t>
  </si>
  <si>
    <t>Max</t>
  </si>
  <si>
    <t>Min</t>
  </si>
  <si>
    <t>Panel</t>
  </si>
  <si>
    <t>Date</t>
  </si>
  <si>
    <t>W</t>
  </si>
  <si>
    <t>MODULE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</si>
  <si>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</si>
  <si>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</si>
  <si>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</si>
  <si>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</si>
  <si>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</si>
  <si>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</si>
  <si>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</si>
  <si>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</si>
  <si>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</si>
  <si>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FM_Hd_04</t>
  </si>
  <si>
    <t>A041</t>
  </si>
  <si>
    <t>B020</t>
  </si>
  <si>
    <t xml:space="preserve"> </t>
  </si>
  <si>
    <t>Time , sec</t>
  </si>
  <si>
    <t>dP , mb</t>
  </si>
  <si>
    <t>Position</t>
  </si>
  <si>
    <t>Comment</t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</si>
  <si>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</si>
  <si>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</si>
  <si>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t xml:space="preserve"> -40 mV</t>
  </si>
  <si>
    <t>70:30</t>
  </si>
  <si>
    <t>BL-22</t>
  </si>
  <si>
    <t>AU-60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</si>
  <si>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</si>
  <si>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</si>
  <si>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</si>
  <si>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</si>
  <si>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</si>
  <si>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</si>
  <si>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</si>
  <si>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</si>
  <si>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>1520 V</t>
  </si>
  <si>
    <t>Date:28-29.06</t>
  </si>
  <si>
    <t>AL-</t>
  </si>
  <si>
    <r>
      <t>1520</t>
    </r>
    <r>
      <rPr>
        <sz val="9"/>
        <rFont val="Arial"/>
        <family val="2"/>
      </rPr>
      <t xml:space="preserve"> V</t>
    </r>
  </si>
  <si>
    <r>
      <t>Ar:CO</t>
    </r>
    <r>
      <rPr>
        <vertAlign val="subscript"/>
        <sz val="9"/>
        <rFont val="Arial"/>
        <family val="2"/>
      </rPr>
      <t>2</t>
    </r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</si>
  <si>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</si>
  <si>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</si>
  <si>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</si>
  <si>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r>
      <t>N</t>
    </r>
    <r>
      <rPr>
        <b/>
        <i/>
        <vertAlign val="subscript"/>
        <sz val="9"/>
        <rFont val="Arial"/>
        <family val="2"/>
      </rPr>
      <t>ch</t>
    </r>
  </si>
  <si>
    <r>
      <t xml:space="preserve">X , </t>
    </r>
    <r>
      <rPr>
        <i/>
        <sz val="9"/>
        <rFont val="Arial"/>
        <family val="2"/>
      </rPr>
      <t>cm</t>
    </r>
  </si>
  <si>
    <t>MODULE    FM_Hd_04</t>
  </si>
  <si>
    <t>A_041</t>
  </si>
  <si>
    <t>B_020</t>
  </si>
  <si>
    <t>BL-</t>
  </si>
  <si>
    <t>BL_</t>
  </si>
  <si>
    <t>Date:</t>
  </si>
  <si>
    <t>AU-</t>
  </si>
  <si>
    <t xml:space="preserve">repl. Str. </t>
  </si>
  <si>
    <t>repl. Wr.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</si>
  <si>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</si>
  <si>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</si>
  <si>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</si>
  <si>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</si>
  <si>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r>
      <t xml:space="preserve">dP/dt </t>
    </r>
    <r>
      <rPr>
        <i/>
        <sz val="8"/>
        <rFont val="Arial"/>
        <family val="2"/>
      </rPr>
      <t>mbar/min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</si>
</sst>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[$-407]dddd\,\ d\.\ mmmm\ yyyy"/>
    <numFmt numFmtId="170" formatCode="0.000000000"/>
    <numFmt numFmtId="171" formatCode="0.00000000"/>
    <numFmt numFmtId="172" formatCode="0.0000000"/>
  </numFmts>
  <fonts count="55">
    <font>
      <sz val="10"/>
      <name val="Arial"/>
      <family val="0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vertAlign val="subscript"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0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vertAlign val="superscript"/>
      <sz val="10"/>
      <name val="Arial"/>
      <family val="0"/>
    </font>
    <font>
      <b/>
      <sz val="8.75"/>
      <name val="Arial"/>
      <family val="2"/>
    </font>
    <font>
      <sz val="8.75"/>
      <name val="Arial"/>
      <family val="2"/>
    </font>
    <font>
      <sz val="11.75"/>
      <name val="Arial"/>
      <family val="0"/>
    </font>
    <font>
      <sz val="10.25"/>
      <name val="Arial"/>
      <family val="0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.25"/>
      <name val="Arial"/>
      <family val="2"/>
    </font>
    <font>
      <sz val="8.25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vertAlign val="subscript"/>
      <sz val="9"/>
      <name val="Arial"/>
      <family val="2"/>
    </font>
    <font>
      <b/>
      <i/>
      <vertAlign val="subscript"/>
      <sz val="10"/>
      <name val="Arial"/>
      <family val="2"/>
    </font>
    <font>
      <b/>
      <sz val="7"/>
      <name val="Arial"/>
      <family val="2"/>
    </font>
    <font>
      <b/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i/>
      <sz val="8"/>
      <name val="Symbol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sz val="11.25"/>
      <name val="Arial"/>
      <family val="0"/>
    </font>
    <font>
      <sz val="9.25"/>
      <name val="Arial"/>
      <family val="0"/>
    </font>
    <font>
      <b/>
      <vertAlign val="subscript"/>
      <sz val="8"/>
      <name val="Arial"/>
      <family val="2"/>
    </font>
    <font>
      <sz val="9.75"/>
      <name val="Arial"/>
      <family val="0"/>
    </font>
    <font>
      <b/>
      <i/>
      <vertAlign val="subscript"/>
      <sz val="8"/>
      <name val="Arial"/>
      <family val="2"/>
    </font>
    <font>
      <sz val="11"/>
      <name val="Arial"/>
      <family val="0"/>
    </font>
    <font>
      <vertAlign val="subscript"/>
      <sz val="8"/>
      <name val="Arial"/>
      <family val="2"/>
    </font>
    <font>
      <vertAlign val="subscript"/>
      <sz val="8.75"/>
      <name val="Arial"/>
      <family val="2"/>
    </font>
    <font>
      <b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1">
    <border>
      <left/>
      <right/>
      <top/>
      <bottom/>
      <diagonal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hair"/>
      <top>
        <color indexed="63"/>
      </top>
      <bottom style="hair"/>
    </border>
    <border>
      <left style="hair"/>
      <right style="double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medium"/>
    </border>
    <border>
      <left style="hair"/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2" fillId="0" borderId="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16" fillId="2" borderId="19" xfId="0" applyNumberFormat="1" applyFont="1" applyFill="1" applyBorder="1" applyAlignment="1">
      <alignment horizontal="center"/>
    </xf>
    <xf numFmtId="165" fontId="16" fillId="2" borderId="20" xfId="0" applyNumberFormat="1" applyFont="1" applyFill="1" applyBorder="1" applyAlignment="1">
      <alignment horizontal="center"/>
    </xf>
    <xf numFmtId="165" fontId="16" fillId="2" borderId="21" xfId="0" applyNumberFormat="1" applyFont="1" applyFill="1" applyBorder="1" applyAlignment="1">
      <alignment horizontal="center"/>
    </xf>
    <xf numFmtId="165" fontId="16" fillId="2" borderId="22" xfId="0" applyNumberFormat="1" applyFont="1" applyFill="1" applyBorder="1" applyAlignment="1">
      <alignment horizontal="center"/>
    </xf>
    <xf numFmtId="165" fontId="16" fillId="2" borderId="23" xfId="0" applyNumberFormat="1" applyFont="1" applyFill="1" applyBorder="1" applyAlignment="1">
      <alignment horizontal="center"/>
    </xf>
    <xf numFmtId="165" fontId="16" fillId="2" borderId="24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16" fillId="2" borderId="24" xfId="0" applyFont="1" applyFill="1" applyBorder="1" applyAlignment="1">
      <alignment/>
    </xf>
    <xf numFmtId="0" fontId="16" fillId="2" borderId="24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19" xfId="0" applyFont="1" applyFill="1" applyBorder="1" applyAlignment="1">
      <alignment/>
    </xf>
    <xf numFmtId="0" fontId="16" fillId="2" borderId="20" xfId="0" applyFont="1" applyFill="1" applyBorder="1" applyAlignment="1">
      <alignment/>
    </xf>
    <xf numFmtId="165" fontId="1" fillId="3" borderId="13" xfId="0" applyNumberFormat="1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11" fillId="0" borderId="14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35" fillId="0" borderId="26" xfId="0" applyFont="1" applyBorder="1" applyAlignment="1">
      <alignment horizontal="right" vertical="center"/>
    </xf>
    <xf numFmtId="0" fontId="35" fillId="0" borderId="27" xfId="0" applyFont="1" applyBorder="1" applyAlignment="1">
      <alignment horizontal="left" vertical="center"/>
    </xf>
    <xf numFmtId="0" fontId="30" fillId="0" borderId="26" xfId="0" applyFont="1" applyBorder="1" applyAlignment="1">
      <alignment horizontal="right" vertical="center"/>
    </xf>
    <xf numFmtId="0" fontId="0" fillId="0" borderId="28" xfId="0" applyBorder="1" applyAlignment="1">
      <alignment/>
    </xf>
    <xf numFmtId="0" fontId="34" fillId="4" borderId="29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right" vertical="center"/>
    </xf>
    <xf numFmtId="0" fontId="11" fillId="4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5" fillId="0" borderId="49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0" borderId="56" xfId="0" applyNumberFormat="1" applyFont="1" applyFill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1" fontId="1" fillId="0" borderId="51" xfId="0" applyNumberFormat="1" applyFont="1" applyBorder="1" applyAlignment="1">
      <alignment/>
    </xf>
    <xf numFmtId="1" fontId="1" fillId="0" borderId="52" xfId="0" applyNumberFormat="1" applyFont="1" applyBorder="1" applyAlignment="1">
      <alignment/>
    </xf>
    <xf numFmtId="1" fontId="1" fillId="0" borderId="50" xfId="0" applyNumberFormat="1" applyFont="1" applyBorder="1" applyAlignment="1">
      <alignment/>
    </xf>
    <xf numFmtId="1" fontId="1" fillId="0" borderId="57" xfId="0" applyNumberFormat="1" applyFont="1" applyBorder="1" applyAlignment="1">
      <alignment horizontal="center"/>
    </xf>
    <xf numFmtId="1" fontId="1" fillId="0" borderId="57" xfId="0" applyNumberFormat="1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" fontId="1" fillId="0" borderId="62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" fontId="1" fillId="0" borderId="61" xfId="0" applyNumberFormat="1" applyFont="1" applyBorder="1" applyAlignment="1">
      <alignment/>
    </xf>
    <xf numFmtId="1" fontId="1" fillId="0" borderId="62" xfId="0" applyNumberFormat="1" applyFont="1" applyBorder="1" applyAlignment="1">
      <alignment/>
    </xf>
    <xf numFmtId="1" fontId="1" fillId="0" borderId="60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5" fillId="5" borderId="69" xfId="0" applyFont="1" applyFill="1" applyBorder="1" applyAlignment="1">
      <alignment horizontal="center"/>
    </xf>
    <xf numFmtId="165" fontId="39" fillId="2" borderId="70" xfId="0" applyNumberFormat="1" applyFont="1" applyFill="1" applyBorder="1" applyAlignment="1">
      <alignment horizontal="center"/>
    </xf>
    <xf numFmtId="165" fontId="39" fillId="2" borderId="71" xfId="0" applyNumberFormat="1" applyFont="1" applyFill="1" applyBorder="1" applyAlignment="1">
      <alignment horizontal="center"/>
    </xf>
    <xf numFmtId="165" fontId="39" fillId="2" borderId="19" xfId="0" applyNumberFormat="1" applyFont="1" applyFill="1" applyBorder="1" applyAlignment="1">
      <alignment horizontal="center"/>
    </xf>
    <xf numFmtId="0" fontId="5" fillId="5" borderId="72" xfId="0" applyFont="1" applyFill="1" applyBorder="1" applyAlignment="1">
      <alignment horizontal="center"/>
    </xf>
    <xf numFmtId="1" fontId="39" fillId="2" borderId="73" xfId="0" applyNumberFormat="1" applyFont="1" applyFill="1" applyBorder="1" applyAlignment="1">
      <alignment horizontal="center"/>
    </xf>
    <xf numFmtId="1" fontId="39" fillId="2" borderId="74" xfId="0" applyNumberFormat="1" applyFont="1" applyFill="1" applyBorder="1" applyAlignment="1">
      <alignment horizontal="center"/>
    </xf>
    <xf numFmtId="1" fontId="39" fillId="2" borderId="75" xfId="0" applyNumberFormat="1" applyFont="1" applyFill="1" applyBorder="1" applyAlignment="1">
      <alignment horizontal="center"/>
    </xf>
    <xf numFmtId="0" fontId="18" fillId="5" borderId="76" xfId="0" applyFont="1" applyFill="1" applyBorder="1" applyAlignment="1">
      <alignment horizontal="center"/>
    </xf>
    <xf numFmtId="165" fontId="39" fillId="2" borderId="77" xfId="0" applyNumberFormat="1" applyFont="1" applyFill="1" applyBorder="1" applyAlignment="1">
      <alignment horizontal="center"/>
    </xf>
    <xf numFmtId="165" fontId="39" fillId="2" borderId="78" xfId="0" applyNumberFormat="1" applyFont="1" applyFill="1" applyBorder="1" applyAlignment="1">
      <alignment horizontal="center"/>
    </xf>
    <xf numFmtId="165" fontId="39" fillId="2" borderId="21" xfId="0" applyNumberFormat="1" applyFont="1" applyFill="1" applyBorder="1" applyAlignment="1">
      <alignment horizontal="center"/>
    </xf>
    <xf numFmtId="1" fontId="39" fillId="2" borderId="79" xfId="0" applyNumberFormat="1" applyFont="1" applyFill="1" applyBorder="1" applyAlignment="1">
      <alignment horizontal="center"/>
    </xf>
    <xf numFmtId="1" fontId="39" fillId="2" borderId="80" xfId="0" applyNumberFormat="1" applyFont="1" applyFill="1" applyBorder="1" applyAlignment="1">
      <alignment horizontal="center"/>
    </xf>
    <xf numFmtId="1" fontId="39" fillId="2" borderId="81" xfId="0" applyNumberFormat="1" applyFont="1" applyFill="1" applyBorder="1" applyAlignment="1">
      <alignment horizontal="center"/>
    </xf>
    <xf numFmtId="0" fontId="5" fillId="5" borderId="82" xfId="0" applyFont="1" applyFill="1" applyBorder="1" applyAlignment="1">
      <alignment horizontal="center"/>
    </xf>
    <xf numFmtId="165" fontId="39" fillId="2" borderId="83" xfId="0" applyNumberFormat="1" applyFont="1" applyFill="1" applyBorder="1" applyAlignment="1">
      <alignment horizontal="center"/>
    </xf>
    <xf numFmtId="165" fontId="39" fillId="2" borderId="84" xfId="0" applyNumberFormat="1" applyFont="1" applyFill="1" applyBorder="1" applyAlignment="1">
      <alignment horizontal="center"/>
    </xf>
    <xf numFmtId="165" fontId="39" fillId="2" borderId="23" xfId="0" applyNumberFormat="1" applyFont="1" applyFill="1" applyBorder="1" applyAlignment="1">
      <alignment horizontal="center"/>
    </xf>
    <xf numFmtId="1" fontId="39" fillId="2" borderId="85" xfId="0" applyNumberFormat="1" applyFont="1" applyFill="1" applyBorder="1" applyAlignment="1">
      <alignment horizontal="center"/>
    </xf>
    <xf numFmtId="1" fontId="39" fillId="2" borderId="86" xfId="0" applyNumberFormat="1" applyFont="1" applyFill="1" applyBorder="1" applyAlignment="1">
      <alignment horizontal="center"/>
    </xf>
    <xf numFmtId="1" fontId="39" fillId="2" borderId="87" xfId="0" applyNumberFormat="1" applyFont="1" applyFill="1" applyBorder="1" applyAlignment="1">
      <alignment horizontal="center"/>
    </xf>
    <xf numFmtId="0" fontId="5" fillId="5" borderId="88" xfId="0" applyFont="1" applyFill="1" applyBorder="1" applyAlignment="1">
      <alignment horizontal="center"/>
    </xf>
    <xf numFmtId="165" fontId="39" fillId="2" borderId="89" xfId="0" applyNumberFormat="1" applyFont="1" applyFill="1" applyBorder="1" applyAlignment="1">
      <alignment horizontal="center"/>
    </xf>
    <xf numFmtId="165" fontId="39" fillId="2" borderId="90" xfId="0" applyNumberFormat="1" applyFont="1" applyFill="1" applyBorder="1" applyAlignment="1">
      <alignment horizontal="center"/>
    </xf>
    <xf numFmtId="165" fontId="39" fillId="2" borderId="91" xfId="0" applyNumberFormat="1" applyFont="1" applyFill="1" applyBorder="1" applyAlignment="1">
      <alignment horizontal="center"/>
    </xf>
    <xf numFmtId="1" fontId="39" fillId="2" borderId="92" xfId="0" applyNumberFormat="1" applyFont="1" applyFill="1" applyBorder="1" applyAlignment="1">
      <alignment horizontal="center"/>
    </xf>
    <xf numFmtId="1" fontId="39" fillId="2" borderId="93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5" fillId="0" borderId="94" xfId="0" applyFont="1" applyBorder="1" applyAlignment="1">
      <alignment horizontal="center" vertical="center"/>
    </xf>
    <xf numFmtId="0" fontId="12" fillId="4" borderId="95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4" fillId="5" borderId="97" xfId="0" applyFont="1" applyFill="1" applyBorder="1" applyAlignment="1">
      <alignment horizontal="center"/>
    </xf>
    <xf numFmtId="2" fontId="16" fillId="2" borderId="19" xfId="0" applyNumberFormat="1" applyFont="1" applyFill="1" applyBorder="1" applyAlignment="1">
      <alignment horizontal="center"/>
    </xf>
    <xf numFmtId="0" fontId="17" fillId="2" borderId="98" xfId="0" applyFont="1" applyFill="1" applyBorder="1" applyAlignment="1">
      <alignment horizontal="center"/>
    </xf>
    <xf numFmtId="0" fontId="17" fillId="2" borderId="99" xfId="0" applyFont="1" applyFill="1" applyBorder="1" applyAlignment="1">
      <alignment horizontal="center"/>
    </xf>
    <xf numFmtId="0" fontId="34" fillId="5" borderId="100" xfId="0" applyFont="1" applyFill="1" applyBorder="1" applyAlignment="1">
      <alignment horizontal="center"/>
    </xf>
    <xf numFmtId="0" fontId="41" fillId="5" borderId="101" xfId="0" applyFont="1" applyFill="1" applyBorder="1" applyAlignment="1">
      <alignment horizontal="center"/>
    </xf>
    <xf numFmtId="2" fontId="16" fillId="2" borderId="21" xfId="0" applyNumberFormat="1" applyFont="1" applyFill="1" applyBorder="1" applyAlignment="1">
      <alignment horizontal="center"/>
    </xf>
    <xf numFmtId="0" fontId="17" fillId="2" borderId="10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41" fillId="5" borderId="103" xfId="0" applyFont="1" applyFill="1" applyBorder="1" applyAlignment="1">
      <alignment horizontal="center"/>
    </xf>
    <xf numFmtId="0" fontId="34" fillId="5" borderId="104" xfId="0" applyFont="1" applyFill="1" applyBorder="1" applyAlignment="1">
      <alignment horizontal="center"/>
    </xf>
    <xf numFmtId="2" fontId="16" fillId="2" borderId="23" xfId="0" applyNumberFormat="1" applyFont="1" applyFill="1" applyBorder="1" applyAlignment="1">
      <alignment horizontal="center"/>
    </xf>
    <xf numFmtId="0" fontId="17" fillId="2" borderId="105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34" fillId="5" borderId="106" xfId="0" applyFont="1" applyFill="1" applyBorder="1" applyAlignment="1">
      <alignment horizontal="center"/>
    </xf>
    <xf numFmtId="0" fontId="17" fillId="2" borderId="105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30" fillId="5" borderId="104" xfId="0" applyFont="1" applyFill="1" applyBorder="1" applyAlignment="1">
      <alignment horizontal="left"/>
    </xf>
    <xf numFmtId="0" fontId="30" fillId="5" borderId="105" xfId="0" applyFont="1" applyFill="1" applyBorder="1" applyAlignment="1">
      <alignment horizontal="left"/>
    </xf>
    <xf numFmtId="0" fontId="42" fillId="5" borderId="107" xfId="0" applyFont="1" applyFill="1" applyBorder="1" applyAlignment="1">
      <alignment horizontal="left"/>
    </xf>
    <xf numFmtId="0" fontId="43" fillId="2" borderId="108" xfId="0" applyFont="1" applyFill="1" applyBorder="1" applyAlignment="1">
      <alignment horizontal="center"/>
    </xf>
    <xf numFmtId="0" fontId="43" fillId="2" borderId="20" xfId="0" applyFont="1" applyFill="1" applyBorder="1" applyAlignment="1">
      <alignment horizontal="center"/>
    </xf>
    <xf numFmtId="0" fontId="42" fillId="5" borderId="105" xfId="0" applyFont="1" applyFill="1" applyBorder="1" applyAlignment="1">
      <alignment horizontal="left"/>
    </xf>
    <xf numFmtId="0" fontId="42" fillId="5" borderId="109" xfId="0" applyFont="1" applyFill="1" applyBorder="1" applyAlignment="1">
      <alignment horizontal="center"/>
    </xf>
    <xf numFmtId="0" fontId="43" fillId="2" borderId="110" xfId="0" applyFont="1" applyFill="1" applyBorder="1" applyAlignment="1">
      <alignment horizontal="center"/>
    </xf>
    <xf numFmtId="0" fontId="43" fillId="2" borderId="111" xfId="0" applyFont="1" applyFill="1" applyBorder="1" applyAlignment="1">
      <alignment horizontal="center"/>
    </xf>
    <xf numFmtId="0" fontId="42" fillId="5" borderId="11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96" xfId="0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0" fillId="0" borderId="113" xfId="0" applyNumberFormat="1" applyBorder="1" applyAlignment="1">
      <alignment horizontal="center"/>
    </xf>
    <xf numFmtId="0" fontId="0" fillId="0" borderId="113" xfId="0" applyBorder="1" applyAlignment="1">
      <alignment/>
    </xf>
    <xf numFmtId="0" fontId="1" fillId="0" borderId="113" xfId="0" applyFont="1" applyBorder="1" applyAlignment="1">
      <alignment horizontal="center"/>
    </xf>
    <xf numFmtId="165" fontId="0" fillId="3" borderId="113" xfId="0" applyNumberFormat="1" applyFill="1" applyBorder="1" applyAlignment="1">
      <alignment horizontal="center"/>
    </xf>
    <xf numFmtId="0" fontId="0" fillId="0" borderId="114" xfId="0" applyBorder="1" applyAlignment="1">
      <alignment horizontal="center"/>
    </xf>
    <xf numFmtId="165" fontId="1" fillId="0" borderId="115" xfId="0" applyNumberFormat="1" applyFont="1" applyBorder="1" applyAlignment="1">
      <alignment horizontal="center"/>
    </xf>
    <xf numFmtId="0" fontId="15" fillId="0" borderId="1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6" xfId="0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1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0" fillId="4" borderId="95" xfId="0" applyFont="1" applyFill="1" applyBorder="1" applyAlignment="1">
      <alignment horizontal="center"/>
    </xf>
    <xf numFmtId="0" fontId="0" fillId="0" borderId="95" xfId="0" applyBorder="1" applyAlignment="1">
      <alignment/>
    </xf>
    <xf numFmtId="0" fontId="34" fillId="4" borderId="119" xfId="0" applyFont="1" applyFill="1" applyBorder="1" applyAlignment="1">
      <alignment horizontal="center" vertical="center"/>
    </xf>
    <xf numFmtId="0" fontId="34" fillId="4" borderId="121" xfId="0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4" borderId="122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4" fillId="4" borderId="122" xfId="0" applyFont="1" applyFill="1" applyBorder="1" applyAlignment="1">
      <alignment horizontal="center" vertical="center"/>
    </xf>
    <xf numFmtId="0" fontId="34" fillId="4" borderId="66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FM_Hd_04_A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75"/>
          <c:w val="0.9437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4322072"/>
        <c:axId val="40463193"/>
      </c:scatterChart>
      <c:valAx>
        <c:axId val="3432207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crossBetween val="midCat"/>
        <c:dispUnits/>
      </c:valAx>
      <c:valAx>
        <c:axId val="40463193"/>
        <c:scaling>
          <c:orientation val="minMax"/>
          <c:max val="8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T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65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FM_Hd_04_B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9362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8624418"/>
        <c:axId val="56293171"/>
      </c:scatterChart>
      <c:valAx>
        <c:axId val="2862441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9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3171"/>
        <c:crosses val="autoZero"/>
        <c:crossBetween val="midCat"/>
        <c:dispUnits/>
      </c:valAx>
      <c:valAx>
        <c:axId val="56293171"/>
        <c:scaling>
          <c:orientation val="minMax"/>
          <c:max val="8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65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45"/>
          <c:w val="0.973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208</c:v>
                </c:pt>
                <c:pt idx="1">
                  <c:v>208</c:v>
                </c:pt>
                <c:pt idx="2">
                  <c:v>202</c:v>
                </c:pt>
                <c:pt idx="3">
                  <c:v>210</c:v>
                </c:pt>
                <c:pt idx="4">
                  <c:v>205</c:v>
                </c:pt>
                <c:pt idx="5">
                  <c:v>203</c:v>
                </c:pt>
                <c:pt idx="6">
                  <c:v>207</c:v>
                </c:pt>
                <c:pt idx="7">
                  <c:v>203</c:v>
                </c:pt>
                <c:pt idx="8">
                  <c:v>211</c:v>
                </c:pt>
                <c:pt idx="9">
                  <c:v>208</c:v>
                </c:pt>
                <c:pt idx="10">
                  <c:v>210</c:v>
                </c:pt>
                <c:pt idx="11">
                  <c:v>209</c:v>
                </c:pt>
                <c:pt idx="12">
                  <c:v>216</c:v>
                </c:pt>
                <c:pt idx="13">
                  <c:v>210</c:v>
                </c:pt>
                <c:pt idx="14">
                  <c:v>207</c:v>
                </c:pt>
                <c:pt idx="15">
                  <c:v>204</c:v>
                </c:pt>
                <c:pt idx="16">
                  <c:v>198</c:v>
                </c:pt>
                <c:pt idx="17">
                  <c:v>208</c:v>
                </c:pt>
                <c:pt idx="18">
                  <c:v>197</c:v>
                </c:pt>
                <c:pt idx="19">
                  <c:v>197</c:v>
                </c:pt>
                <c:pt idx="20">
                  <c:v>203</c:v>
                </c:pt>
                <c:pt idx="21">
                  <c:v>205</c:v>
                </c:pt>
                <c:pt idx="22">
                  <c:v>205</c:v>
                </c:pt>
                <c:pt idx="23">
                  <c:v>207</c:v>
                </c:pt>
                <c:pt idx="24">
                  <c:v>203</c:v>
                </c:pt>
                <c:pt idx="25">
                  <c:v>198</c:v>
                </c:pt>
                <c:pt idx="26">
                  <c:v>202</c:v>
                </c:pt>
                <c:pt idx="27">
                  <c:v>204</c:v>
                </c:pt>
                <c:pt idx="28">
                  <c:v>198</c:v>
                </c:pt>
                <c:pt idx="29">
                  <c:v>200</c:v>
                </c:pt>
                <c:pt idx="30">
                  <c:v>202</c:v>
                </c:pt>
                <c:pt idx="31">
                  <c:v>199</c:v>
                </c:pt>
                <c:pt idx="32">
                  <c:v>192</c:v>
                </c:pt>
                <c:pt idx="33">
                  <c:v>195</c:v>
                </c:pt>
                <c:pt idx="34">
                  <c:v>193</c:v>
                </c:pt>
                <c:pt idx="35">
                  <c:v>198</c:v>
                </c:pt>
                <c:pt idx="36">
                  <c:v>195</c:v>
                </c:pt>
                <c:pt idx="37">
                  <c:v>194</c:v>
                </c:pt>
                <c:pt idx="38">
                  <c:v>195</c:v>
                </c:pt>
                <c:pt idx="39">
                  <c:v>195</c:v>
                </c:pt>
                <c:pt idx="40">
                  <c:v>195</c:v>
                </c:pt>
                <c:pt idx="41">
                  <c:v>191</c:v>
                </c:pt>
                <c:pt idx="42">
                  <c:v>194</c:v>
                </c:pt>
                <c:pt idx="43">
                  <c:v>195</c:v>
                </c:pt>
                <c:pt idx="44">
                  <c:v>198</c:v>
                </c:pt>
                <c:pt idx="45">
                  <c:v>198</c:v>
                </c:pt>
                <c:pt idx="46">
                  <c:v>195</c:v>
                </c:pt>
                <c:pt idx="47">
                  <c:v>194</c:v>
                </c:pt>
                <c:pt idx="48">
                  <c:v>194</c:v>
                </c:pt>
                <c:pt idx="49">
                  <c:v>200</c:v>
                </c:pt>
                <c:pt idx="50">
                  <c:v>198</c:v>
                </c:pt>
                <c:pt idx="51">
                  <c:v>192</c:v>
                </c:pt>
                <c:pt idx="52">
                  <c:v>201</c:v>
                </c:pt>
                <c:pt idx="53">
                  <c:v>198</c:v>
                </c:pt>
                <c:pt idx="54">
                  <c:v>200</c:v>
                </c:pt>
                <c:pt idx="55">
                  <c:v>194</c:v>
                </c:pt>
                <c:pt idx="56">
                  <c:v>198</c:v>
                </c:pt>
                <c:pt idx="57">
                  <c:v>202</c:v>
                </c:pt>
                <c:pt idx="58">
                  <c:v>200</c:v>
                </c:pt>
                <c:pt idx="59">
                  <c:v>195</c:v>
                </c:pt>
                <c:pt idx="60">
                  <c:v>197</c:v>
                </c:pt>
                <c:pt idx="61">
                  <c:v>199</c:v>
                </c:pt>
                <c:pt idx="62">
                  <c:v>197</c:v>
                </c:pt>
                <c:pt idx="63">
                  <c:v>190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250</c:v>
                </c:pt>
                <c:pt idx="1">
                  <c:v>244</c:v>
                </c:pt>
                <c:pt idx="2">
                  <c:v>246</c:v>
                </c:pt>
                <c:pt idx="3">
                  <c:v>252</c:v>
                </c:pt>
                <c:pt idx="4">
                  <c:v>245</c:v>
                </c:pt>
                <c:pt idx="5">
                  <c:v>247</c:v>
                </c:pt>
                <c:pt idx="6">
                  <c:v>245</c:v>
                </c:pt>
                <c:pt idx="7">
                  <c:v>245</c:v>
                </c:pt>
                <c:pt idx="8">
                  <c:v>245</c:v>
                </c:pt>
                <c:pt idx="9">
                  <c:v>246</c:v>
                </c:pt>
                <c:pt idx="10">
                  <c:v>242</c:v>
                </c:pt>
                <c:pt idx="11">
                  <c:v>250</c:v>
                </c:pt>
                <c:pt idx="12">
                  <c:v>241</c:v>
                </c:pt>
                <c:pt idx="13">
                  <c:v>243</c:v>
                </c:pt>
                <c:pt idx="14">
                  <c:v>258</c:v>
                </c:pt>
                <c:pt idx="15">
                  <c:v>248</c:v>
                </c:pt>
                <c:pt idx="16">
                  <c:v>236</c:v>
                </c:pt>
                <c:pt idx="17">
                  <c:v>233</c:v>
                </c:pt>
                <c:pt idx="18">
                  <c:v>238</c:v>
                </c:pt>
                <c:pt idx="19">
                  <c:v>238</c:v>
                </c:pt>
                <c:pt idx="20">
                  <c:v>240</c:v>
                </c:pt>
                <c:pt idx="21">
                  <c:v>239</c:v>
                </c:pt>
                <c:pt idx="22">
                  <c:v>239</c:v>
                </c:pt>
                <c:pt idx="23">
                  <c:v>231</c:v>
                </c:pt>
                <c:pt idx="24">
                  <c:v>235</c:v>
                </c:pt>
                <c:pt idx="25">
                  <c:v>239</c:v>
                </c:pt>
                <c:pt idx="26">
                  <c:v>234</c:v>
                </c:pt>
                <c:pt idx="27">
                  <c:v>238</c:v>
                </c:pt>
                <c:pt idx="28">
                  <c:v>242</c:v>
                </c:pt>
                <c:pt idx="29">
                  <c:v>236</c:v>
                </c:pt>
                <c:pt idx="30">
                  <c:v>234</c:v>
                </c:pt>
                <c:pt idx="31">
                  <c:v>237</c:v>
                </c:pt>
                <c:pt idx="32">
                  <c:v>231</c:v>
                </c:pt>
                <c:pt idx="33">
                  <c:v>226</c:v>
                </c:pt>
                <c:pt idx="34">
                  <c:v>228</c:v>
                </c:pt>
                <c:pt idx="35">
                  <c:v>224</c:v>
                </c:pt>
                <c:pt idx="36">
                  <c:v>232</c:v>
                </c:pt>
                <c:pt idx="37">
                  <c:v>224</c:v>
                </c:pt>
                <c:pt idx="38">
                  <c:v>227</c:v>
                </c:pt>
                <c:pt idx="39">
                  <c:v>224</c:v>
                </c:pt>
                <c:pt idx="40">
                  <c:v>230</c:v>
                </c:pt>
                <c:pt idx="41">
                  <c:v>230</c:v>
                </c:pt>
                <c:pt idx="42">
                  <c:v>230</c:v>
                </c:pt>
                <c:pt idx="43">
                  <c:v>229</c:v>
                </c:pt>
                <c:pt idx="44">
                  <c:v>228</c:v>
                </c:pt>
                <c:pt idx="45">
                  <c:v>229</c:v>
                </c:pt>
                <c:pt idx="46">
                  <c:v>225</c:v>
                </c:pt>
                <c:pt idx="47">
                  <c:v>231</c:v>
                </c:pt>
                <c:pt idx="48">
                  <c:v>235</c:v>
                </c:pt>
                <c:pt idx="49">
                  <c:v>235</c:v>
                </c:pt>
                <c:pt idx="50">
                  <c:v>239</c:v>
                </c:pt>
                <c:pt idx="51">
                  <c:v>239</c:v>
                </c:pt>
                <c:pt idx="52">
                  <c:v>232</c:v>
                </c:pt>
                <c:pt idx="53">
                  <c:v>236</c:v>
                </c:pt>
                <c:pt idx="54">
                  <c:v>234</c:v>
                </c:pt>
                <c:pt idx="55">
                  <c:v>237</c:v>
                </c:pt>
                <c:pt idx="56">
                  <c:v>236</c:v>
                </c:pt>
                <c:pt idx="57">
                  <c:v>239</c:v>
                </c:pt>
                <c:pt idx="58">
                  <c:v>237</c:v>
                </c:pt>
                <c:pt idx="59">
                  <c:v>228</c:v>
                </c:pt>
                <c:pt idx="60">
                  <c:v>234</c:v>
                </c:pt>
                <c:pt idx="61">
                  <c:v>239</c:v>
                </c:pt>
                <c:pt idx="62">
                  <c:v>231</c:v>
                </c:pt>
                <c:pt idx="63">
                  <c:v>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204</c:v>
                </c:pt>
                <c:pt idx="1">
                  <c:v>206</c:v>
                </c:pt>
                <c:pt idx="2">
                  <c:v>205</c:v>
                </c:pt>
                <c:pt idx="3">
                  <c:v>209</c:v>
                </c:pt>
                <c:pt idx="4">
                  <c:v>206</c:v>
                </c:pt>
                <c:pt idx="5">
                  <c:v>206</c:v>
                </c:pt>
                <c:pt idx="6">
                  <c:v>202</c:v>
                </c:pt>
                <c:pt idx="7">
                  <c:v>199</c:v>
                </c:pt>
                <c:pt idx="8">
                  <c:v>198</c:v>
                </c:pt>
                <c:pt idx="9">
                  <c:v>200</c:v>
                </c:pt>
                <c:pt idx="10">
                  <c:v>210</c:v>
                </c:pt>
                <c:pt idx="11">
                  <c:v>208</c:v>
                </c:pt>
                <c:pt idx="12">
                  <c:v>202</c:v>
                </c:pt>
                <c:pt idx="13">
                  <c:v>198</c:v>
                </c:pt>
                <c:pt idx="14">
                  <c:v>204</c:v>
                </c:pt>
                <c:pt idx="15">
                  <c:v>202</c:v>
                </c:pt>
                <c:pt idx="16">
                  <c:v>194</c:v>
                </c:pt>
                <c:pt idx="17">
                  <c:v>189</c:v>
                </c:pt>
                <c:pt idx="18">
                  <c:v>193</c:v>
                </c:pt>
                <c:pt idx="19">
                  <c:v>189</c:v>
                </c:pt>
                <c:pt idx="20">
                  <c:v>189</c:v>
                </c:pt>
                <c:pt idx="21">
                  <c:v>186</c:v>
                </c:pt>
                <c:pt idx="22">
                  <c:v>190</c:v>
                </c:pt>
                <c:pt idx="23">
                  <c:v>192</c:v>
                </c:pt>
                <c:pt idx="24">
                  <c:v>190</c:v>
                </c:pt>
                <c:pt idx="25">
                  <c:v>188</c:v>
                </c:pt>
                <c:pt idx="26">
                  <c:v>192</c:v>
                </c:pt>
                <c:pt idx="27">
                  <c:v>192</c:v>
                </c:pt>
                <c:pt idx="28">
                  <c:v>192</c:v>
                </c:pt>
                <c:pt idx="29">
                  <c:v>192</c:v>
                </c:pt>
                <c:pt idx="30">
                  <c:v>184</c:v>
                </c:pt>
                <c:pt idx="31">
                  <c:v>188</c:v>
                </c:pt>
                <c:pt idx="32">
                  <c:v>188</c:v>
                </c:pt>
                <c:pt idx="33">
                  <c:v>181</c:v>
                </c:pt>
                <c:pt idx="34">
                  <c:v>190</c:v>
                </c:pt>
                <c:pt idx="35">
                  <c:v>186</c:v>
                </c:pt>
                <c:pt idx="36">
                  <c:v>183</c:v>
                </c:pt>
                <c:pt idx="37">
                  <c:v>185</c:v>
                </c:pt>
                <c:pt idx="38">
                  <c:v>187</c:v>
                </c:pt>
                <c:pt idx="39">
                  <c:v>184</c:v>
                </c:pt>
                <c:pt idx="40">
                  <c:v>189</c:v>
                </c:pt>
                <c:pt idx="41">
                  <c:v>186</c:v>
                </c:pt>
                <c:pt idx="42">
                  <c:v>176</c:v>
                </c:pt>
                <c:pt idx="43">
                  <c:v>181</c:v>
                </c:pt>
                <c:pt idx="44">
                  <c:v>182</c:v>
                </c:pt>
                <c:pt idx="45">
                  <c:v>186</c:v>
                </c:pt>
                <c:pt idx="46">
                  <c:v>179</c:v>
                </c:pt>
                <c:pt idx="47">
                  <c:v>188</c:v>
                </c:pt>
                <c:pt idx="48">
                  <c:v>187</c:v>
                </c:pt>
                <c:pt idx="49">
                  <c:v>192</c:v>
                </c:pt>
                <c:pt idx="50">
                  <c:v>186</c:v>
                </c:pt>
                <c:pt idx="51">
                  <c:v>190</c:v>
                </c:pt>
                <c:pt idx="52">
                  <c:v>187</c:v>
                </c:pt>
                <c:pt idx="53">
                  <c:v>190</c:v>
                </c:pt>
                <c:pt idx="54">
                  <c:v>191</c:v>
                </c:pt>
                <c:pt idx="55">
                  <c:v>187</c:v>
                </c:pt>
                <c:pt idx="56">
                  <c:v>192</c:v>
                </c:pt>
                <c:pt idx="57">
                  <c:v>185</c:v>
                </c:pt>
                <c:pt idx="58">
                  <c:v>192</c:v>
                </c:pt>
                <c:pt idx="59">
                  <c:v>190</c:v>
                </c:pt>
                <c:pt idx="60">
                  <c:v>190</c:v>
                </c:pt>
                <c:pt idx="61">
                  <c:v>185</c:v>
                </c:pt>
                <c:pt idx="62">
                  <c:v>183</c:v>
                </c:pt>
                <c:pt idx="63">
                  <c:v>187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194</c:v>
                </c:pt>
                <c:pt idx="1">
                  <c:v>203</c:v>
                </c:pt>
                <c:pt idx="2">
                  <c:v>198</c:v>
                </c:pt>
                <c:pt idx="3">
                  <c:v>199</c:v>
                </c:pt>
                <c:pt idx="4">
                  <c:v>198</c:v>
                </c:pt>
                <c:pt idx="5">
                  <c:v>198</c:v>
                </c:pt>
                <c:pt idx="6">
                  <c:v>202</c:v>
                </c:pt>
                <c:pt idx="7">
                  <c:v>199</c:v>
                </c:pt>
                <c:pt idx="8">
                  <c:v>199</c:v>
                </c:pt>
                <c:pt idx="9">
                  <c:v>202</c:v>
                </c:pt>
                <c:pt idx="10">
                  <c:v>202</c:v>
                </c:pt>
                <c:pt idx="11">
                  <c:v>199</c:v>
                </c:pt>
                <c:pt idx="12">
                  <c:v>194</c:v>
                </c:pt>
                <c:pt idx="13">
                  <c:v>203</c:v>
                </c:pt>
                <c:pt idx="14">
                  <c:v>204</c:v>
                </c:pt>
                <c:pt idx="15">
                  <c:v>196</c:v>
                </c:pt>
                <c:pt idx="16">
                  <c:v>206</c:v>
                </c:pt>
                <c:pt idx="17">
                  <c:v>206</c:v>
                </c:pt>
                <c:pt idx="18">
                  <c:v>202</c:v>
                </c:pt>
                <c:pt idx="19">
                  <c:v>209</c:v>
                </c:pt>
                <c:pt idx="20">
                  <c:v>196</c:v>
                </c:pt>
                <c:pt idx="21">
                  <c:v>203</c:v>
                </c:pt>
                <c:pt idx="22">
                  <c:v>201</c:v>
                </c:pt>
                <c:pt idx="23">
                  <c:v>200</c:v>
                </c:pt>
                <c:pt idx="24">
                  <c:v>199</c:v>
                </c:pt>
                <c:pt idx="25">
                  <c:v>203</c:v>
                </c:pt>
                <c:pt idx="26">
                  <c:v>206</c:v>
                </c:pt>
                <c:pt idx="27">
                  <c:v>204</c:v>
                </c:pt>
                <c:pt idx="28">
                  <c:v>199</c:v>
                </c:pt>
                <c:pt idx="29">
                  <c:v>204</c:v>
                </c:pt>
                <c:pt idx="30">
                  <c:v>201</c:v>
                </c:pt>
                <c:pt idx="31">
                  <c:v>192</c:v>
                </c:pt>
                <c:pt idx="32">
                  <c:v>195</c:v>
                </c:pt>
                <c:pt idx="33">
                  <c:v>192</c:v>
                </c:pt>
                <c:pt idx="34">
                  <c:v>187</c:v>
                </c:pt>
                <c:pt idx="35">
                  <c:v>196</c:v>
                </c:pt>
                <c:pt idx="36">
                  <c:v>190</c:v>
                </c:pt>
                <c:pt idx="37">
                  <c:v>195</c:v>
                </c:pt>
                <c:pt idx="38">
                  <c:v>190</c:v>
                </c:pt>
                <c:pt idx="39">
                  <c:v>192</c:v>
                </c:pt>
                <c:pt idx="40">
                  <c:v>199</c:v>
                </c:pt>
                <c:pt idx="41">
                  <c:v>188</c:v>
                </c:pt>
                <c:pt idx="42">
                  <c:v>185</c:v>
                </c:pt>
                <c:pt idx="43">
                  <c:v>192</c:v>
                </c:pt>
                <c:pt idx="44">
                  <c:v>183</c:v>
                </c:pt>
                <c:pt idx="45">
                  <c:v>187</c:v>
                </c:pt>
                <c:pt idx="46">
                  <c:v>189</c:v>
                </c:pt>
                <c:pt idx="47">
                  <c:v>193</c:v>
                </c:pt>
                <c:pt idx="48">
                  <c:v>201</c:v>
                </c:pt>
                <c:pt idx="49">
                  <c:v>196</c:v>
                </c:pt>
                <c:pt idx="50">
                  <c:v>200</c:v>
                </c:pt>
                <c:pt idx="51">
                  <c:v>199</c:v>
                </c:pt>
                <c:pt idx="52">
                  <c:v>200</c:v>
                </c:pt>
                <c:pt idx="53">
                  <c:v>200</c:v>
                </c:pt>
                <c:pt idx="54">
                  <c:v>194</c:v>
                </c:pt>
                <c:pt idx="55">
                  <c:v>201</c:v>
                </c:pt>
                <c:pt idx="56">
                  <c:v>193</c:v>
                </c:pt>
                <c:pt idx="57">
                  <c:v>196</c:v>
                </c:pt>
                <c:pt idx="58">
                  <c:v>197</c:v>
                </c:pt>
                <c:pt idx="59">
                  <c:v>191</c:v>
                </c:pt>
                <c:pt idx="60">
                  <c:v>193</c:v>
                </c:pt>
                <c:pt idx="61">
                  <c:v>198</c:v>
                </c:pt>
                <c:pt idx="62">
                  <c:v>196</c:v>
                </c:pt>
                <c:pt idx="63">
                  <c:v>198</c:v>
                </c:pt>
              </c:numCache>
            </c:numRef>
          </c:yVal>
          <c:smooth val="0"/>
        </c:ser>
        <c:axId val="36876492"/>
        <c:axId val="63452973"/>
      </c:scatterChart>
      <c:valAx>
        <c:axId val="3687649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7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2973"/>
        <c:crosses val="autoZero"/>
        <c:crossBetween val="midCat"/>
        <c:dispUnits/>
      </c:valAx>
      <c:valAx>
        <c:axId val="63452973"/>
        <c:scaling>
          <c:orientation val="minMax"/>
          <c:max val="27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76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095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Modul!$U$2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-0,0022</a:t>
                    </a:r>
                    <a:r>
                      <a:rPr lang="en-US" cap="none" sz="11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+ 9,0778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0,9581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Modul!$T$3:$T$28</c:f>
              <c:numCache/>
            </c:numRef>
          </c:xVal>
          <c:yVal>
            <c:numRef>
              <c:f>Modul!$U$3:$U$28</c:f>
              <c:numCache/>
            </c:numRef>
          </c:yVal>
          <c:smooth val="0"/>
        </c:ser>
        <c:axId val="34205846"/>
        <c:axId val="39417159"/>
      </c:scatterChart>
      <c:valAx>
        <c:axId val="34205846"/>
        <c:scaling>
          <c:orientation val="minMax"/>
          <c:max val="19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17159"/>
        <c:crosses val="autoZero"/>
        <c:crossBetween val="midCat"/>
        <c:dispUnits/>
      </c:valAx>
      <c:valAx>
        <c:axId val="39417159"/>
        <c:scaling>
          <c:orientation val="minMax"/>
          <c:max val="11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05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125"/>
          <c:w val="0.7827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9210112"/>
        <c:axId val="38673281"/>
      </c:scatterChart>
      <c:valAx>
        <c:axId val="1921011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73281"/>
        <c:crosses val="autoZero"/>
        <c:crossBetween val="midCat"/>
        <c:dispUnits/>
      </c:valAx>
      <c:valAx>
        <c:axId val="3867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10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39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FM_Hd_04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037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Modul!$J$9</c:f>
              <c:strCache>
                <c:ptCount val="1"/>
                <c:pt idx="0">
                  <c:v>AL-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Modul!$J$10:$J$64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Modul!$K$9</c:f>
              <c:strCache>
                <c:ptCount val="1"/>
                <c:pt idx="0">
                  <c:v>AL-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Modul!$K$10:$K$64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'[1]Modul'!$M$9</c:f>
              <c:strCache>
                <c:ptCount val="1"/>
                <c:pt idx="0">
                  <c:v>BL-04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'[1]Modul'!$I$10:$I$64</c:f>
              <c:numCache>
                <c:ptCount val="55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86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166</c:v>
                </c:pt>
                <c:pt idx="36">
                  <c:v>166.5</c:v>
                </c:pt>
                <c:pt idx="37">
                  <c:v>167</c:v>
                </c:pt>
                <c:pt idx="38">
                  <c:v>170</c:v>
                </c:pt>
                <c:pt idx="39">
                  <c:v>175</c:v>
                </c:pt>
                <c:pt idx="40">
                  <c:v>180</c:v>
                </c:pt>
                <c:pt idx="41">
                  <c:v>185</c:v>
                </c:pt>
                <c:pt idx="42">
                  <c:v>190</c:v>
                </c:pt>
                <c:pt idx="43">
                  <c:v>195</c:v>
                </c:pt>
                <c:pt idx="44">
                  <c:v>200</c:v>
                </c:pt>
                <c:pt idx="45">
                  <c:v>205</c:v>
                </c:pt>
                <c:pt idx="46">
                  <c:v>210</c:v>
                </c:pt>
                <c:pt idx="47">
                  <c:v>215</c:v>
                </c:pt>
                <c:pt idx="48">
                  <c:v>220</c:v>
                </c:pt>
                <c:pt idx="49">
                  <c:v>225</c:v>
                </c:pt>
                <c:pt idx="50">
                  <c:v>230</c:v>
                </c:pt>
                <c:pt idx="51">
                  <c:v>235</c:v>
                </c:pt>
                <c:pt idx="52">
                  <c:v>240</c:v>
                </c:pt>
                <c:pt idx="53">
                  <c:v>245</c:v>
                </c:pt>
                <c:pt idx="54">
                  <c:v>247</c:v>
                </c:pt>
              </c:numCache>
            </c:numRef>
          </c:xVal>
          <c:yVal>
            <c:numRef>
              <c:f>'[1]Modul'!$M$10:$M$64</c:f>
              <c:numCache>
                <c:ptCount val="55"/>
              </c:numCache>
            </c:numRef>
          </c:yVal>
          <c:smooth val="0"/>
        </c:ser>
        <c:ser>
          <c:idx val="3"/>
          <c:order val="3"/>
          <c:tx>
            <c:strRef>
              <c:f>'[1]Modul'!$P$9</c:f>
              <c:strCache>
                <c:ptCount val="1"/>
                <c:pt idx="0">
                  <c:v>BL-22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'[1]Modul'!$I$10:$I$64</c:f>
              <c:numCache>
                <c:ptCount val="55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86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166</c:v>
                </c:pt>
                <c:pt idx="36">
                  <c:v>166.5</c:v>
                </c:pt>
                <c:pt idx="37">
                  <c:v>167</c:v>
                </c:pt>
                <c:pt idx="38">
                  <c:v>170</c:v>
                </c:pt>
                <c:pt idx="39">
                  <c:v>175</c:v>
                </c:pt>
                <c:pt idx="40">
                  <c:v>180</c:v>
                </c:pt>
                <c:pt idx="41">
                  <c:v>185</c:v>
                </c:pt>
                <c:pt idx="42">
                  <c:v>190</c:v>
                </c:pt>
                <c:pt idx="43">
                  <c:v>195</c:v>
                </c:pt>
                <c:pt idx="44">
                  <c:v>200</c:v>
                </c:pt>
                <c:pt idx="45">
                  <c:v>205</c:v>
                </c:pt>
                <c:pt idx="46">
                  <c:v>210</c:v>
                </c:pt>
                <c:pt idx="47">
                  <c:v>215</c:v>
                </c:pt>
                <c:pt idx="48">
                  <c:v>220</c:v>
                </c:pt>
                <c:pt idx="49">
                  <c:v>225</c:v>
                </c:pt>
                <c:pt idx="50">
                  <c:v>230</c:v>
                </c:pt>
                <c:pt idx="51">
                  <c:v>235</c:v>
                </c:pt>
                <c:pt idx="52">
                  <c:v>240</c:v>
                </c:pt>
                <c:pt idx="53">
                  <c:v>245</c:v>
                </c:pt>
                <c:pt idx="54">
                  <c:v>247</c:v>
                </c:pt>
              </c:numCache>
            </c:numRef>
          </c:xVal>
          <c:yVal>
            <c:numRef>
              <c:f>'[1]Modul'!$P$10:$P$64</c:f>
              <c:numCache>
                <c:ptCount val="55"/>
              </c:numCache>
            </c:numRef>
          </c:yVal>
          <c:smooth val="0"/>
        </c:ser>
        <c:axId val="12515210"/>
        <c:axId val="45528027"/>
      </c:scatterChart>
      <c:valAx>
        <c:axId val="1251521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0.028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528027"/>
        <c:crosses val="autoZero"/>
        <c:crossBetween val="midCat"/>
        <c:dispUnits/>
      </c:valAx>
      <c:valAx>
        <c:axId val="45528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9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57150</xdr:rowOff>
    </xdr:from>
    <xdr:to>
      <xdr:col>8</xdr:col>
      <xdr:colOff>428625</xdr:colOff>
      <xdr:row>100</xdr:row>
      <xdr:rowOff>114300</xdr:rowOff>
    </xdr:to>
    <xdr:graphicFrame>
      <xdr:nvGraphicFramePr>
        <xdr:cNvPr id="1" name="Chart 17"/>
        <xdr:cNvGraphicFramePr/>
      </xdr:nvGraphicFramePr>
      <xdr:xfrm>
        <a:off x="0" y="14125575"/>
        <a:ext cx="45434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85</xdr:row>
      <xdr:rowOff>57150</xdr:rowOff>
    </xdr:from>
    <xdr:to>
      <xdr:col>16</xdr:col>
      <xdr:colOff>590550</xdr:colOff>
      <xdr:row>100</xdr:row>
      <xdr:rowOff>114300</xdr:rowOff>
    </xdr:to>
    <xdr:graphicFrame>
      <xdr:nvGraphicFramePr>
        <xdr:cNvPr id="2" name="Chart 18"/>
        <xdr:cNvGraphicFramePr/>
      </xdr:nvGraphicFramePr>
      <xdr:xfrm>
        <a:off x="4533900" y="14125575"/>
        <a:ext cx="42862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100</xdr:row>
      <xdr:rowOff>123825</xdr:rowOff>
    </xdr:from>
    <xdr:to>
      <xdr:col>10</xdr:col>
      <xdr:colOff>19050</xdr:colOff>
      <xdr:row>117</xdr:row>
      <xdr:rowOff>142875</xdr:rowOff>
    </xdr:to>
    <xdr:graphicFrame>
      <xdr:nvGraphicFramePr>
        <xdr:cNvPr id="3" name="Chart 20"/>
        <xdr:cNvGraphicFramePr/>
      </xdr:nvGraphicFramePr>
      <xdr:xfrm>
        <a:off x="19050" y="16621125"/>
        <a:ext cx="51435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619125</xdr:colOff>
      <xdr:row>22</xdr:row>
      <xdr:rowOff>28575</xdr:rowOff>
    </xdr:from>
    <xdr:to>
      <xdr:col>27</xdr:col>
      <xdr:colOff>714375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6621125" y="37052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82</xdr:row>
      <xdr:rowOff>85725</xdr:rowOff>
    </xdr:from>
    <xdr:to>
      <xdr:col>6</xdr:col>
      <xdr:colOff>476250</xdr:colOff>
      <xdr:row>99</xdr:row>
      <xdr:rowOff>95250</xdr:rowOff>
    </xdr:to>
    <xdr:graphicFrame>
      <xdr:nvGraphicFramePr>
        <xdr:cNvPr id="2" name="Chart 2"/>
        <xdr:cNvGraphicFramePr/>
      </xdr:nvGraphicFramePr>
      <xdr:xfrm>
        <a:off x="0" y="13554075"/>
        <a:ext cx="5048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82</xdr:row>
      <xdr:rowOff>85725</xdr:rowOff>
    </xdr:from>
    <xdr:to>
      <xdr:col>16</xdr:col>
      <xdr:colOff>476250</xdr:colOff>
      <xdr:row>99</xdr:row>
      <xdr:rowOff>104775</xdr:rowOff>
    </xdr:to>
    <xdr:graphicFrame>
      <xdr:nvGraphicFramePr>
        <xdr:cNvPr id="3" name="Chart 3"/>
        <xdr:cNvGraphicFramePr/>
      </xdr:nvGraphicFramePr>
      <xdr:xfrm>
        <a:off x="5343525" y="13554075"/>
        <a:ext cx="73247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3\FM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1">
        <row r="9">
          <cell r="M9" t="str">
            <v>BL-04</v>
          </cell>
          <cell r="P9" t="str">
            <v>BL-22</v>
          </cell>
        </row>
        <row r="10">
          <cell r="I10">
            <v>5</v>
          </cell>
        </row>
        <row r="11">
          <cell r="I11">
            <v>6</v>
          </cell>
        </row>
        <row r="12">
          <cell r="I12">
            <v>10</v>
          </cell>
        </row>
        <row r="13">
          <cell r="I13">
            <v>15</v>
          </cell>
        </row>
        <row r="14">
          <cell r="I14">
            <v>20</v>
          </cell>
        </row>
        <row r="15">
          <cell r="I15">
            <v>25</v>
          </cell>
        </row>
        <row r="16">
          <cell r="I16">
            <v>30</v>
          </cell>
        </row>
        <row r="17">
          <cell r="I17">
            <v>35</v>
          </cell>
        </row>
        <row r="18">
          <cell r="I18">
            <v>40</v>
          </cell>
        </row>
        <row r="19">
          <cell r="I19">
            <v>45</v>
          </cell>
        </row>
        <row r="20">
          <cell r="I20">
            <v>50</v>
          </cell>
        </row>
        <row r="21">
          <cell r="I21">
            <v>55</v>
          </cell>
        </row>
        <row r="22">
          <cell r="I22">
            <v>60</v>
          </cell>
        </row>
        <row r="23">
          <cell r="I23">
            <v>65</v>
          </cell>
        </row>
        <row r="24">
          <cell r="I24">
            <v>70</v>
          </cell>
        </row>
        <row r="25">
          <cell r="I25">
            <v>75</v>
          </cell>
        </row>
        <row r="26">
          <cell r="I26">
            <v>80</v>
          </cell>
        </row>
        <row r="27">
          <cell r="I27">
            <v>85</v>
          </cell>
        </row>
        <row r="28">
          <cell r="I28">
            <v>86</v>
          </cell>
        </row>
        <row r="29">
          <cell r="I29">
            <v>90</v>
          </cell>
        </row>
        <row r="30">
          <cell r="I30">
            <v>95</v>
          </cell>
        </row>
        <row r="31">
          <cell r="I31">
            <v>100</v>
          </cell>
        </row>
        <row r="32">
          <cell r="I32">
            <v>105</v>
          </cell>
        </row>
        <row r="33">
          <cell r="I33">
            <v>110</v>
          </cell>
        </row>
        <row r="34">
          <cell r="I34">
            <v>115</v>
          </cell>
        </row>
        <row r="35">
          <cell r="I35">
            <v>120</v>
          </cell>
        </row>
        <row r="36">
          <cell r="I36">
            <v>125</v>
          </cell>
        </row>
        <row r="37">
          <cell r="I37">
            <v>130</v>
          </cell>
        </row>
        <row r="38">
          <cell r="I38">
            <v>135</v>
          </cell>
        </row>
        <row r="39">
          <cell r="I39">
            <v>140</v>
          </cell>
        </row>
        <row r="40">
          <cell r="I40">
            <v>145</v>
          </cell>
        </row>
        <row r="41">
          <cell r="I41">
            <v>150</v>
          </cell>
        </row>
        <row r="42">
          <cell r="I42">
            <v>155</v>
          </cell>
        </row>
        <row r="43">
          <cell r="I43">
            <v>160</v>
          </cell>
        </row>
        <row r="44">
          <cell r="I44">
            <v>165</v>
          </cell>
        </row>
        <row r="45">
          <cell r="I45">
            <v>166</v>
          </cell>
        </row>
        <row r="46">
          <cell r="I46">
            <v>166.5</v>
          </cell>
        </row>
        <row r="47">
          <cell r="I47">
            <v>167</v>
          </cell>
        </row>
        <row r="48">
          <cell r="I48">
            <v>170</v>
          </cell>
        </row>
        <row r="49">
          <cell r="I49">
            <v>175</v>
          </cell>
        </row>
        <row r="50">
          <cell r="I50">
            <v>180</v>
          </cell>
        </row>
        <row r="51">
          <cell r="I51">
            <v>185</v>
          </cell>
        </row>
        <row r="52">
          <cell r="I52">
            <v>190</v>
          </cell>
        </row>
        <row r="53">
          <cell r="I53">
            <v>195</v>
          </cell>
        </row>
        <row r="54">
          <cell r="I54">
            <v>200</v>
          </cell>
        </row>
        <row r="55">
          <cell r="I55">
            <v>205</v>
          </cell>
        </row>
        <row r="56">
          <cell r="I56">
            <v>210</v>
          </cell>
        </row>
        <row r="57">
          <cell r="I57">
            <v>215</v>
          </cell>
        </row>
        <row r="58">
          <cell r="I58">
            <v>220</v>
          </cell>
        </row>
        <row r="59">
          <cell r="I59">
            <v>225</v>
          </cell>
        </row>
        <row r="60">
          <cell r="I60">
            <v>230</v>
          </cell>
        </row>
        <row r="61">
          <cell r="I61">
            <v>235</v>
          </cell>
        </row>
        <row r="62">
          <cell r="I62">
            <v>240</v>
          </cell>
        </row>
        <row r="63">
          <cell r="I63">
            <v>245</v>
          </cell>
        </row>
        <row r="64">
          <cell r="I64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 topLeftCell="A1">
      <selection activeCell="D4" sqref="D4:E4"/>
    </sheetView>
  </sheetViews>
  <sheetFormatPr defaultColWidth="11.421875" defaultRowHeight="12.75"/>
  <cols>
    <col min="1" max="16" width="7.7109375" style="0" customWidth="1"/>
  </cols>
  <sheetData>
    <row r="1" spans="6:7" ht="12.75">
      <c r="F1" s="2"/>
      <c r="G1" s="2"/>
    </row>
    <row r="2" spans="4:7" ht="15.75">
      <c r="D2" s="1" t="s">
        <v>9</v>
      </c>
      <c r="E2" s="2">
        <v>0.3826</v>
      </c>
      <c r="F2" s="4"/>
      <c r="G2" s="4"/>
    </row>
    <row r="3" spans="4:5" ht="12.75">
      <c r="D3" s="1" t="s">
        <v>10</v>
      </c>
      <c r="E3" s="3">
        <v>80.8</v>
      </c>
    </row>
    <row r="4" spans="4:5" ht="13.5">
      <c r="D4" s="223" t="s">
        <v>11</v>
      </c>
      <c r="E4" s="223"/>
    </row>
    <row r="6" spans="1:16" ht="13.5" thickBot="1">
      <c r="A6" s="160" t="s">
        <v>8</v>
      </c>
      <c r="B6" s="224" t="s">
        <v>18</v>
      </c>
      <c r="C6" s="225"/>
      <c r="D6" s="5"/>
      <c r="E6" s="5"/>
      <c r="F6" s="5"/>
      <c r="G6" s="5"/>
      <c r="H6" s="5"/>
      <c r="N6" s="216" t="s">
        <v>18</v>
      </c>
      <c r="O6" s="217"/>
      <c r="P6" s="198" t="s">
        <v>8</v>
      </c>
    </row>
    <row r="7" spans="1:16" ht="14.25" thickBot="1" thickTop="1">
      <c r="A7" s="6" t="s">
        <v>5</v>
      </c>
      <c r="B7" s="218" t="s">
        <v>19</v>
      </c>
      <c r="C7" s="219"/>
      <c r="D7" s="219"/>
      <c r="E7" s="219"/>
      <c r="F7" s="219"/>
      <c r="G7" s="219"/>
      <c r="H7" s="220"/>
      <c r="I7" s="221" t="s">
        <v>20</v>
      </c>
      <c r="J7" s="219"/>
      <c r="K7" s="219"/>
      <c r="L7" s="219"/>
      <c r="M7" s="219"/>
      <c r="N7" s="219"/>
      <c r="O7" s="222"/>
      <c r="P7" s="161" t="s">
        <v>5</v>
      </c>
    </row>
    <row r="8" spans="1:16" ht="13.5" thickBot="1">
      <c r="A8" s="7" t="s">
        <v>6</v>
      </c>
      <c r="B8" s="8"/>
      <c r="C8" s="8"/>
      <c r="D8" s="9"/>
      <c r="E8" s="10"/>
      <c r="F8" s="9"/>
      <c r="G8" s="9"/>
      <c r="H8" s="11"/>
      <c r="I8" s="8"/>
      <c r="J8" s="8"/>
      <c r="K8" s="9"/>
      <c r="L8" s="10"/>
      <c r="M8" s="9"/>
      <c r="N8" s="9"/>
      <c r="O8" s="162"/>
      <c r="P8" s="163" t="s">
        <v>6</v>
      </c>
    </row>
    <row r="9" spans="1:16" ht="14.25" thickBot="1">
      <c r="A9" s="164" t="s">
        <v>0</v>
      </c>
      <c r="B9" s="12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3" t="s">
        <v>17</v>
      </c>
      <c r="H9" s="14" t="s">
        <v>59</v>
      </c>
      <c r="I9" s="12" t="s">
        <v>12</v>
      </c>
      <c r="J9" s="13" t="s">
        <v>13</v>
      </c>
      <c r="K9" s="165" t="s">
        <v>14</v>
      </c>
      <c r="L9" s="166" t="s">
        <v>15</v>
      </c>
      <c r="M9" s="13" t="s">
        <v>16</v>
      </c>
      <c r="N9" s="13" t="s">
        <v>17</v>
      </c>
      <c r="O9" s="165" t="s">
        <v>59</v>
      </c>
      <c r="P9" s="167" t="s">
        <v>0</v>
      </c>
    </row>
    <row r="10" spans="1:18" ht="12.75">
      <c r="A10" s="15">
        <v>0</v>
      </c>
      <c r="B10" s="16"/>
      <c r="C10" s="17">
        <v>5.872</v>
      </c>
      <c r="D10" s="18">
        <f>$E$2*($E$3/C10)^2</f>
        <v>72.44286096117722</v>
      </c>
      <c r="E10" s="19"/>
      <c r="F10" s="17">
        <v>5.836</v>
      </c>
      <c r="G10" s="18">
        <f>$E$2*($E$3/F10)^2</f>
        <v>73.33936085303527</v>
      </c>
      <c r="H10" s="20"/>
      <c r="I10" s="16"/>
      <c r="J10" s="21">
        <v>5.806</v>
      </c>
      <c r="K10" s="18">
        <f>$E$2*($E$3/J10)^2</f>
        <v>74.09921792095292</v>
      </c>
      <c r="L10" s="19"/>
      <c r="M10" s="21">
        <v>5.866</v>
      </c>
      <c r="N10" s="18">
        <f>$E$2*($E$3/M10)^2</f>
        <v>72.59113217116581</v>
      </c>
      <c r="O10" s="206"/>
      <c r="P10" s="56">
        <v>0</v>
      </c>
      <c r="R10">
        <v>90</v>
      </c>
    </row>
    <row r="11" spans="1:19" ht="12.75">
      <c r="A11" s="22">
        <v>1</v>
      </c>
      <c r="B11" s="23"/>
      <c r="C11" s="24">
        <v>5.876</v>
      </c>
      <c r="D11" s="18">
        <f>$E$2*($E$3/C11)^2</f>
        <v>72.34426572120626</v>
      </c>
      <c r="E11" s="25"/>
      <c r="F11" s="24">
        <v>5.855</v>
      </c>
      <c r="G11" s="18">
        <f>$E$2*($E$3/F11)^2</f>
        <v>72.86414755684811</v>
      </c>
      <c r="H11" s="26"/>
      <c r="I11" s="23"/>
      <c r="J11" s="27">
        <v>5.87</v>
      </c>
      <c r="K11" s="18">
        <f>$E$2*($E$3/J11)^2</f>
        <v>72.49223418241338</v>
      </c>
      <c r="L11" s="25"/>
      <c r="M11" s="27">
        <v>5.917</v>
      </c>
      <c r="N11" s="18">
        <f>$E$2*($E$3/M11)^2</f>
        <v>71.3451653284211</v>
      </c>
      <c r="O11" s="207"/>
      <c r="P11" s="168">
        <v>1</v>
      </c>
      <c r="R11">
        <v>89</v>
      </c>
      <c r="S11">
        <f>FREQUENCY(D$10:D$74,$R10:$R11)</f>
        <v>0</v>
      </c>
    </row>
    <row r="12" spans="1:19" ht="12.75">
      <c r="A12" s="22">
        <v>2</v>
      </c>
      <c r="B12" s="23"/>
      <c r="C12" s="24">
        <v>5.875</v>
      </c>
      <c r="D12" s="18">
        <f aca="true" t="shared" si="0" ref="D12:D73">$E$2*($E$3/C12)^2</f>
        <v>72.36889565233137</v>
      </c>
      <c r="E12" s="25"/>
      <c r="F12" s="24">
        <v>5.883</v>
      </c>
      <c r="G12" s="18">
        <f aca="true" t="shared" si="1" ref="G12:G72">$E$2*($E$3/F12)^2</f>
        <v>72.17220773061555</v>
      </c>
      <c r="H12" s="26"/>
      <c r="I12" s="23"/>
      <c r="J12" s="27">
        <v>5.872</v>
      </c>
      <c r="K12" s="18">
        <f aca="true" t="shared" si="2" ref="K12:K73">$E$2*($E$3/J12)^2</f>
        <v>72.44286096117722</v>
      </c>
      <c r="L12" s="25"/>
      <c r="M12" s="27">
        <v>5.942</v>
      </c>
      <c r="N12" s="18">
        <f aca="true" t="shared" si="3" ref="N12:N73">$E$2*($E$3/M12)^2</f>
        <v>70.7460818655281</v>
      </c>
      <c r="O12" s="207"/>
      <c r="P12" s="168">
        <v>2</v>
      </c>
      <c r="R12">
        <v>88</v>
      </c>
      <c r="S12">
        <f aca="true" t="shared" si="4" ref="S12:S35">FREQUENCY(D$10:D$74,$R11:$R12)</f>
        <v>0</v>
      </c>
    </row>
    <row r="13" spans="1:19" ht="12.75">
      <c r="A13" s="22">
        <v>3</v>
      </c>
      <c r="B13" s="23"/>
      <c r="C13" s="24">
        <v>5.896</v>
      </c>
      <c r="D13" s="18">
        <f t="shared" si="0"/>
        <v>71.85429580848687</v>
      </c>
      <c r="E13" s="25"/>
      <c r="F13" s="24">
        <v>5.949</v>
      </c>
      <c r="G13" s="18">
        <f t="shared" si="1"/>
        <v>70.57969046640378</v>
      </c>
      <c r="H13" s="26"/>
      <c r="I13" s="23"/>
      <c r="J13" s="27">
        <v>5.781</v>
      </c>
      <c r="K13" s="18">
        <f t="shared" si="2"/>
        <v>74.74148949485607</v>
      </c>
      <c r="L13" s="25"/>
      <c r="M13" s="27">
        <v>5.839</v>
      </c>
      <c r="N13" s="18">
        <f t="shared" si="3"/>
        <v>73.26401865012825</v>
      </c>
      <c r="O13" s="207"/>
      <c r="P13" s="168">
        <v>3</v>
      </c>
      <c r="R13">
        <v>86.9999999999999</v>
      </c>
      <c r="S13">
        <f t="shared" si="4"/>
        <v>0</v>
      </c>
    </row>
    <row r="14" spans="1:19" ht="12.75">
      <c r="A14" s="22">
        <v>4</v>
      </c>
      <c r="B14" s="23"/>
      <c r="C14" s="24">
        <v>5.908</v>
      </c>
      <c r="D14" s="18">
        <f t="shared" si="0"/>
        <v>71.56269937277935</v>
      </c>
      <c r="E14" s="25"/>
      <c r="F14" s="24">
        <v>5.907</v>
      </c>
      <c r="G14" s="18">
        <f t="shared" si="1"/>
        <v>71.58693121866442</v>
      </c>
      <c r="H14" s="26"/>
      <c r="I14" s="23"/>
      <c r="J14" s="27">
        <v>5.939</v>
      </c>
      <c r="K14" s="18">
        <f t="shared" si="2"/>
        <v>70.81757263843178</v>
      </c>
      <c r="L14" s="25"/>
      <c r="M14" s="27">
        <v>5.927</v>
      </c>
      <c r="N14" s="18">
        <f t="shared" si="3"/>
        <v>71.10462212358226</v>
      </c>
      <c r="O14" s="207"/>
      <c r="P14" s="168">
        <v>4</v>
      </c>
      <c r="R14">
        <v>85.9999999999999</v>
      </c>
      <c r="S14">
        <f t="shared" si="4"/>
        <v>0</v>
      </c>
    </row>
    <row r="15" spans="1:19" ht="12.75">
      <c r="A15" s="22">
        <v>5</v>
      </c>
      <c r="B15" s="23"/>
      <c r="C15" s="24">
        <v>5.864</v>
      </c>
      <c r="D15" s="18">
        <f t="shared" si="0"/>
        <v>72.6406570765454</v>
      </c>
      <c r="E15" s="25"/>
      <c r="F15" s="24">
        <v>5.874</v>
      </c>
      <c r="G15" s="18">
        <f t="shared" si="1"/>
        <v>72.39353816365444</v>
      </c>
      <c r="H15" s="26"/>
      <c r="I15" s="23"/>
      <c r="J15" s="27">
        <v>5.887</v>
      </c>
      <c r="K15" s="18">
        <f t="shared" si="2"/>
        <v>72.07416432847506</v>
      </c>
      <c r="L15" s="25"/>
      <c r="M15" s="27">
        <v>5.953</v>
      </c>
      <c r="N15" s="18">
        <f t="shared" si="3"/>
        <v>70.4848730927683</v>
      </c>
      <c r="O15" s="207"/>
      <c r="P15" s="168">
        <v>5</v>
      </c>
      <c r="R15">
        <v>84.9999999999999</v>
      </c>
      <c r="S15">
        <f t="shared" si="4"/>
        <v>0</v>
      </c>
    </row>
    <row r="16" spans="1:19" ht="12.75">
      <c r="A16" s="22">
        <v>6</v>
      </c>
      <c r="B16" s="23"/>
      <c r="C16" s="24">
        <v>5.853</v>
      </c>
      <c r="D16" s="18">
        <f t="shared" si="0"/>
        <v>72.9139521675316</v>
      </c>
      <c r="E16" s="25"/>
      <c r="F16" s="24">
        <v>5.929</v>
      </c>
      <c r="G16" s="18">
        <f t="shared" si="1"/>
        <v>71.0566594793321</v>
      </c>
      <c r="H16" s="26"/>
      <c r="I16" s="23"/>
      <c r="J16" s="27">
        <v>5.854</v>
      </c>
      <c r="K16" s="18">
        <f t="shared" si="2"/>
        <v>72.88904348134639</v>
      </c>
      <c r="L16" s="25"/>
      <c r="M16" s="27">
        <v>5.948</v>
      </c>
      <c r="N16" s="18">
        <f t="shared" si="3"/>
        <v>70.60342470430797</v>
      </c>
      <c r="O16" s="207"/>
      <c r="P16" s="168">
        <v>6</v>
      </c>
      <c r="R16">
        <v>83.9999999999998</v>
      </c>
      <c r="S16">
        <f t="shared" si="4"/>
        <v>0</v>
      </c>
    </row>
    <row r="17" spans="1:19" ht="12.75">
      <c r="A17" s="22">
        <v>7</v>
      </c>
      <c r="B17" s="23"/>
      <c r="C17" s="24">
        <v>5.875</v>
      </c>
      <c r="D17" s="18">
        <f t="shared" si="0"/>
        <v>72.36889565233137</v>
      </c>
      <c r="E17" s="25"/>
      <c r="F17" s="24">
        <v>5.91</v>
      </c>
      <c r="G17" s="18">
        <f t="shared" si="1"/>
        <v>71.51427257709409</v>
      </c>
      <c r="H17" s="26"/>
      <c r="I17" s="23"/>
      <c r="J17" s="27">
        <v>5.784</v>
      </c>
      <c r="K17" s="18">
        <f t="shared" si="2"/>
        <v>74.66397693642404</v>
      </c>
      <c r="L17" s="25"/>
      <c r="M17" s="27">
        <v>5.931</v>
      </c>
      <c r="N17" s="18">
        <f t="shared" si="3"/>
        <v>71.00874534753213</v>
      </c>
      <c r="O17" s="207"/>
      <c r="P17" s="168">
        <v>7</v>
      </c>
      <c r="R17">
        <v>82.9999999999998</v>
      </c>
      <c r="S17">
        <f t="shared" si="4"/>
        <v>0</v>
      </c>
    </row>
    <row r="18" spans="1:19" ht="12.75">
      <c r="A18" s="22">
        <v>8</v>
      </c>
      <c r="B18" s="23"/>
      <c r="C18" s="24">
        <v>5.963</v>
      </c>
      <c r="D18" s="18">
        <f t="shared" si="0"/>
        <v>70.24866389861408</v>
      </c>
      <c r="E18" s="25"/>
      <c r="F18" s="24">
        <v>5.94</v>
      </c>
      <c r="G18" s="18">
        <f t="shared" si="1"/>
        <v>70.79373034497613</v>
      </c>
      <c r="H18" s="26"/>
      <c r="I18" s="23"/>
      <c r="J18" s="27">
        <v>5.907</v>
      </c>
      <c r="K18" s="18">
        <f t="shared" si="2"/>
        <v>71.58693121866442</v>
      </c>
      <c r="L18" s="25"/>
      <c r="M18" s="27">
        <v>5.904</v>
      </c>
      <c r="N18" s="18">
        <f t="shared" si="3"/>
        <v>71.659700648497</v>
      </c>
      <c r="O18" s="207"/>
      <c r="P18" s="168">
        <v>8</v>
      </c>
      <c r="R18">
        <v>81.9999999999998</v>
      </c>
      <c r="S18">
        <f t="shared" si="4"/>
        <v>0</v>
      </c>
    </row>
    <row r="19" spans="1:19" ht="12.75">
      <c r="A19" s="22">
        <v>9</v>
      </c>
      <c r="B19" s="23"/>
      <c r="C19" s="24">
        <v>5.87</v>
      </c>
      <c r="D19" s="18">
        <f t="shared" si="0"/>
        <v>72.49223418241338</v>
      </c>
      <c r="E19" s="25"/>
      <c r="F19" s="24">
        <v>5.904</v>
      </c>
      <c r="G19" s="18">
        <f t="shared" si="1"/>
        <v>71.659700648497</v>
      </c>
      <c r="H19" s="26"/>
      <c r="I19" s="23"/>
      <c r="J19" s="27">
        <v>5.87</v>
      </c>
      <c r="K19" s="18">
        <f t="shared" si="2"/>
        <v>72.49223418241338</v>
      </c>
      <c r="L19" s="25"/>
      <c r="M19" s="27">
        <v>5.969</v>
      </c>
      <c r="N19" s="18">
        <f t="shared" si="3"/>
        <v>70.10750787821175</v>
      </c>
      <c r="O19" s="207"/>
      <c r="P19" s="168">
        <v>9</v>
      </c>
      <c r="R19">
        <v>80.9999999999998</v>
      </c>
      <c r="S19">
        <f t="shared" si="4"/>
        <v>0</v>
      </c>
    </row>
    <row r="20" spans="1:19" ht="12.75">
      <c r="A20" s="22">
        <v>10</v>
      </c>
      <c r="B20" s="23"/>
      <c r="C20" s="24">
        <v>5.885</v>
      </c>
      <c r="D20" s="18">
        <f t="shared" si="0"/>
        <v>72.12316103972414</v>
      </c>
      <c r="E20" s="25"/>
      <c r="F20" s="24">
        <v>5.927</v>
      </c>
      <c r="G20" s="18">
        <f t="shared" si="1"/>
        <v>71.10462212358226</v>
      </c>
      <c r="H20" s="26"/>
      <c r="I20" s="23"/>
      <c r="J20" s="27">
        <v>5.91</v>
      </c>
      <c r="K20" s="18">
        <f t="shared" si="2"/>
        <v>71.51427257709409</v>
      </c>
      <c r="L20" s="25"/>
      <c r="M20" s="27">
        <v>5.95</v>
      </c>
      <c r="N20" s="18">
        <f t="shared" si="3"/>
        <v>70.55596819433656</v>
      </c>
      <c r="O20" s="207"/>
      <c r="P20" s="168">
        <v>10</v>
      </c>
      <c r="R20">
        <v>79.9999999999997</v>
      </c>
      <c r="S20">
        <f t="shared" si="4"/>
        <v>0</v>
      </c>
    </row>
    <row r="21" spans="1:19" ht="12.75">
      <c r="A21" s="22">
        <v>11</v>
      </c>
      <c r="B21" s="23"/>
      <c r="C21" s="24">
        <v>5.931</v>
      </c>
      <c r="D21" s="18">
        <f t="shared" si="0"/>
        <v>71.00874534753213</v>
      </c>
      <c r="E21" s="25"/>
      <c r="F21" s="24">
        <v>5.834</v>
      </c>
      <c r="G21" s="18">
        <f t="shared" si="1"/>
        <v>73.38965357286952</v>
      </c>
      <c r="H21" s="26"/>
      <c r="I21" s="23"/>
      <c r="J21" s="27">
        <v>5.88</v>
      </c>
      <c r="K21" s="18">
        <f t="shared" si="2"/>
        <v>72.2458716275626</v>
      </c>
      <c r="L21" s="25"/>
      <c r="M21" s="27">
        <v>5.875</v>
      </c>
      <c r="N21" s="18">
        <f t="shared" si="3"/>
        <v>72.36889565233137</v>
      </c>
      <c r="O21" s="207"/>
      <c r="P21" s="168">
        <v>11</v>
      </c>
      <c r="R21">
        <v>78.9999999999997</v>
      </c>
      <c r="S21">
        <f t="shared" si="4"/>
        <v>0</v>
      </c>
    </row>
    <row r="22" spans="1:19" ht="12.75">
      <c r="A22" s="22">
        <v>12</v>
      </c>
      <c r="B22" s="23"/>
      <c r="C22" s="24">
        <v>5.861</v>
      </c>
      <c r="D22" s="18">
        <f t="shared" si="0"/>
        <v>72.71503951769424</v>
      </c>
      <c r="E22" s="25"/>
      <c r="F22" s="24">
        <v>5.885</v>
      </c>
      <c r="G22" s="18">
        <f t="shared" si="1"/>
        <v>72.12316103972414</v>
      </c>
      <c r="H22" s="26"/>
      <c r="I22" s="23"/>
      <c r="J22" s="27">
        <v>5.878</v>
      </c>
      <c r="K22" s="18">
        <f t="shared" si="2"/>
        <v>72.2950435653108</v>
      </c>
      <c r="L22" s="25"/>
      <c r="M22" s="27">
        <v>5.945</v>
      </c>
      <c r="N22" s="18">
        <f t="shared" si="3"/>
        <v>70.6746992935664</v>
      </c>
      <c r="O22" s="207"/>
      <c r="P22" s="168">
        <v>12</v>
      </c>
      <c r="R22">
        <v>77.9999999999996</v>
      </c>
      <c r="S22">
        <f t="shared" si="4"/>
        <v>0</v>
      </c>
    </row>
    <row r="23" spans="1:19" ht="12.75">
      <c r="A23" s="22">
        <v>13</v>
      </c>
      <c r="B23" s="23"/>
      <c r="C23" s="24">
        <v>5.866</v>
      </c>
      <c r="D23" s="18">
        <f t="shared" si="0"/>
        <v>72.59113217116581</v>
      </c>
      <c r="E23" s="25"/>
      <c r="F23" s="24">
        <v>5.925</v>
      </c>
      <c r="G23" s="18">
        <f t="shared" si="1"/>
        <v>71.15263334579572</v>
      </c>
      <c r="H23" s="26"/>
      <c r="I23" s="44"/>
      <c r="J23" s="27">
        <v>5.873</v>
      </c>
      <c r="K23" s="18">
        <f t="shared" si="2"/>
        <v>72.41819326374431</v>
      </c>
      <c r="L23" s="25"/>
      <c r="M23" s="27">
        <v>5.963</v>
      </c>
      <c r="N23" s="18">
        <f t="shared" si="3"/>
        <v>70.24866389861408</v>
      </c>
      <c r="O23" s="207" t="s">
        <v>7</v>
      </c>
      <c r="P23" s="168">
        <v>13</v>
      </c>
      <c r="R23">
        <v>76.9999999999996</v>
      </c>
      <c r="S23">
        <f t="shared" si="4"/>
        <v>0</v>
      </c>
    </row>
    <row r="24" spans="1:19" ht="12.75">
      <c r="A24" s="22">
        <v>14</v>
      </c>
      <c r="B24" s="23"/>
      <c r="C24" s="24">
        <v>5.856</v>
      </c>
      <c r="D24" s="18">
        <f t="shared" si="0"/>
        <v>72.83926438532055</v>
      </c>
      <c r="E24" s="25"/>
      <c r="F24" s="24">
        <v>5.828</v>
      </c>
      <c r="G24" s="18">
        <f t="shared" si="1"/>
        <v>73.54084251870951</v>
      </c>
      <c r="H24" s="26"/>
      <c r="I24" s="23"/>
      <c r="J24" s="27">
        <v>5.898</v>
      </c>
      <c r="K24" s="18">
        <f t="shared" si="2"/>
        <v>71.80557277492667</v>
      </c>
      <c r="L24" s="25"/>
      <c r="M24" s="27">
        <v>5.866</v>
      </c>
      <c r="N24" s="18">
        <f t="shared" si="3"/>
        <v>72.59113217116581</v>
      </c>
      <c r="O24" s="207"/>
      <c r="P24" s="168">
        <v>14</v>
      </c>
      <c r="R24">
        <v>75.9999999999996</v>
      </c>
      <c r="S24">
        <f t="shared" si="4"/>
        <v>0</v>
      </c>
    </row>
    <row r="25" spans="1:19" ht="12.75">
      <c r="A25" s="22">
        <v>15</v>
      </c>
      <c r="B25" s="23"/>
      <c r="C25" s="24">
        <v>5.846</v>
      </c>
      <c r="D25" s="18">
        <f t="shared" si="0"/>
        <v>73.08867103179344</v>
      </c>
      <c r="E25" s="25"/>
      <c r="F25" s="24">
        <v>5.869</v>
      </c>
      <c r="G25" s="18">
        <f t="shared" si="1"/>
        <v>72.51693972340557</v>
      </c>
      <c r="H25" s="26"/>
      <c r="I25" s="23"/>
      <c r="J25" s="27">
        <v>5.882</v>
      </c>
      <c r="K25" s="18">
        <f t="shared" si="2"/>
        <v>72.19674983967246</v>
      </c>
      <c r="L25" s="25"/>
      <c r="M25" s="27">
        <v>5.96</v>
      </c>
      <c r="N25" s="18">
        <f t="shared" si="3"/>
        <v>70.31940182874645</v>
      </c>
      <c r="O25" s="207"/>
      <c r="P25" s="168">
        <v>15</v>
      </c>
      <c r="R25">
        <v>74.9999999999996</v>
      </c>
      <c r="S25">
        <f t="shared" si="4"/>
        <v>0</v>
      </c>
    </row>
    <row r="26" spans="1:19" ht="12.75">
      <c r="A26" s="22">
        <v>16</v>
      </c>
      <c r="B26" s="23"/>
      <c r="C26" s="24">
        <v>5.853</v>
      </c>
      <c r="D26" s="18">
        <f t="shared" si="0"/>
        <v>72.9139521675316</v>
      </c>
      <c r="E26" s="25"/>
      <c r="F26" s="24">
        <v>5.852</v>
      </c>
      <c r="G26" s="18">
        <f t="shared" si="1"/>
        <v>72.93887362412742</v>
      </c>
      <c r="H26" s="26"/>
      <c r="I26" s="23"/>
      <c r="J26" s="27">
        <v>5.948</v>
      </c>
      <c r="K26" s="18">
        <f t="shared" si="2"/>
        <v>70.60342470430797</v>
      </c>
      <c r="L26" s="25"/>
      <c r="M26" s="27">
        <v>5.896</v>
      </c>
      <c r="N26" s="18">
        <f t="shared" si="3"/>
        <v>71.85429580848687</v>
      </c>
      <c r="O26" s="207"/>
      <c r="P26" s="168">
        <v>16</v>
      </c>
      <c r="R26">
        <v>73.9999999999995</v>
      </c>
      <c r="S26">
        <f t="shared" si="4"/>
        <v>0</v>
      </c>
    </row>
    <row r="27" spans="1:19" ht="12.75">
      <c r="A27" s="22">
        <v>17</v>
      </c>
      <c r="B27" s="23"/>
      <c r="C27" s="24">
        <v>5.867</v>
      </c>
      <c r="D27" s="18">
        <f t="shared" si="0"/>
        <v>72.56638870916531</v>
      </c>
      <c r="E27" s="25"/>
      <c r="F27" s="24">
        <v>5.92</v>
      </c>
      <c r="G27" s="18">
        <f t="shared" si="1"/>
        <v>71.27287436084734</v>
      </c>
      <c r="H27" s="26"/>
      <c r="I27" s="23"/>
      <c r="J27" s="27">
        <v>5.904</v>
      </c>
      <c r="K27" s="18">
        <f t="shared" si="2"/>
        <v>71.659700648497</v>
      </c>
      <c r="L27" s="25"/>
      <c r="M27" s="27">
        <v>5.919</v>
      </c>
      <c r="N27" s="18">
        <f t="shared" si="3"/>
        <v>71.2969591370076</v>
      </c>
      <c r="O27" s="207"/>
      <c r="P27" s="168">
        <v>17</v>
      </c>
      <c r="R27">
        <v>72.9999999999995</v>
      </c>
      <c r="S27">
        <f t="shared" si="4"/>
        <v>6</v>
      </c>
    </row>
    <row r="28" spans="1:19" ht="12.75">
      <c r="A28" s="22">
        <v>18</v>
      </c>
      <c r="B28" s="23"/>
      <c r="C28" s="24">
        <v>5.826</v>
      </c>
      <c r="D28" s="18">
        <f t="shared" si="0"/>
        <v>73.59134266659079</v>
      </c>
      <c r="E28" s="25"/>
      <c r="F28" s="24">
        <v>5.835</v>
      </c>
      <c r="G28" s="18">
        <f t="shared" si="1"/>
        <v>73.36450074859256</v>
      </c>
      <c r="H28" s="26"/>
      <c r="I28" s="23"/>
      <c r="J28" s="27">
        <v>5.937</v>
      </c>
      <c r="K28" s="18">
        <f t="shared" si="2"/>
        <v>70.86529337335719</v>
      </c>
      <c r="L28" s="25"/>
      <c r="M28" s="27">
        <v>6</v>
      </c>
      <c r="N28" s="18">
        <f t="shared" si="3"/>
        <v>69.38493511111112</v>
      </c>
      <c r="O28" s="207"/>
      <c r="P28" s="168">
        <v>18</v>
      </c>
      <c r="R28">
        <v>71.9999999999995</v>
      </c>
      <c r="S28">
        <f t="shared" si="4"/>
        <v>24</v>
      </c>
    </row>
    <row r="29" spans="1:19" ht="12.75">
      <c r="A29" s="22">
        <v>19</v>
      </c>
      <c r="B29" s="23"/>
      <c r="C29" s="24">
        <v>5.892</v>
      </c>
      <c r="D29" s="18">
        <f t="shared" si="0"/>
        <v>71.95189076608183</v>
      </c>
      <c r="E29" s="25"/>
      <c r="F29" s="24">
        <v>5.912</v>
      </c>
      <c r="G29" s="18">
        <f t="shared" si="1"/>
        <v>71.46589492072269</v>
      </c>
      <c r="H29" s="26"/>
      <c r="I29" s="23"/>
      <c r="J29" s="27">
        <v>5.943</v>
      </c>
      <c r="K29" s="18">
        <f t="shared" si="2"/>
        <v>70.72227566333586</v>
      </c>
      <c r="L29" s="25"/>
      <c r="M29" s="27">
        <v>5.946</v>
      </c>
      <c r="N29" s="18">
        <f t="shared" si="3"/>
        <v>70.65092910983016</v>
      </c>
      <c r="O29" s="207"/>
      <c r="P29" s="168">
        <v>19</v>
      </c>
      <c r="R29">
        <v>70.9999999999994</v>
      </c>
      <c r="S29">
        <f t="shared" si="4"/>
        <v>26</v>
      </c>
    </row>
    <row r="30" spans="1:19" ht="12.75">
      <c r="A30" s="22">
        <v>20</v>
      </c>
      <c r="B30" s="23"/>
      <c r="C30" s="24">
        <v>5.927</v>
      </c>
      <c r="D30" s="18">
        <f t="shared" si="0"/>
        <v>71.10462212358226</v>
      </c>
      <c r="E30" s="25"/>
      <c r="F30" s="24">
        <v>5.87</v>
      </c>
      <c r="G30" s="18">
        <f t="shared" si="1"/>
        <v>72.49223418241338</v>
      </c>
      <c r="H30" s="26"/>
      <c r="I30" s="23"/>
      <c r="J30" s="27">
        <v>5.863</v>
      </c>
      <c r="K30" s="18">
        <f t="shared" si="2"/>
        <v>72.6654385372015</v>
      </c>
      <c r="L30" s="25"/>
      <c r="M30" s="27">
        <v>5.95</v>
      </c>
      <c r="N30" s="18">
        <f t="shared" si="3"/>
        <v>70.55596819433656</v>
      </c>
      <c r="O30" s="207"/>
      <c r="P30" s="168">
        <v>20</v>
      </c>
      <c r="R30">
        <v>69.9999999999994</v>
      </c>
      <c r="S30">
        <f t="shared" si="4"/>
        <v>7</v>
      </c>
    </row>
    <row r="31" spans="1:19" ht="12.75">
      <c r="A31" s="22">
        <v>21</v>
      </c>
      <c r="B31" s="23"/>
      <c r="C31" s="24">
        <v>5.862</v>
      </c>
      <c r="D31" s="18">
        <f t="shared" si="0"/>
        <v>72.69023268136547</v>
      </c>
      <c r="E31" s="25"/>
      <c r="F31" s="24">
        <v>5.91</v>
      </c>
      <c r="G31" s="18">
        <f t="shared" si="1"/>
        <v>71.51427257709409</v>
      </c>
      <c r="H31" s="26"/>
      <c r="I31" s="23"/>
      <c r="J31" s="27">
        <v>5.865</v>
      </c>
      <c r="K31" s="18">
        <f t="shared" si="2"/>
        <v>72.61588829074755</v>
      </c>
      <c r="L31" s="25"/>
      <c r="M31" s="27">
        <v>5.907</v>
      </c>
      <c r="N31" s="18">
        <f t="shared" si="3"/>
        <v>71.58693121866442</v>
      </c>
      <c r="O31" s="207"/>
      <c r="P31" s="168">
        <v>21</v>
      </c>
      <c r="R31">
        <v>68.9999999999994</v>
      </c>
      <c r="S31">
        <f t="shared" si="4"/>
        <v>1</v>
      </c>
    </row>
    <row r="32" spans="1:19" ht="12.75">
      <c r="A32" s="22">
        <v>22</v>
      </c>
      <c r="B32" s="23"/>
      <c r="C32" s="24">
        <v>5.927</v>
      </c>
      <c r="D32" s="18">
        <f t="shared" si="0"/>
        <v>71.10462212358226</v>
      </c>
      <c r="E32" s="25"/>
      <c r="F32" s="24">
        <v>5.818</v>
      </c>
      <c r="G32" s="18">
        <f t="shared" si="1"/>
        <v>73.79386432570604</v>
      </c>
      <c r="H32" s="26"/>
      <c r="I32" s="23"/>
      <c r="J32" s="27">
        <v>5.87</v>
      </c>
      <c r="K32" s="18">
        <f t="shared" si="2"/>
        <v>72.49223418241338</v>
      </c>
      <c r="L32" s="25"/>
      <c r="M32" s="27">
        <v>5.836</v>
      </c>
      <c r="N32" s="18">
        <f t="shared" si="3"/>
        <v>73.33936085303527</v>
      </c>
      <c r="O32" s="207"/>
      <c r="P32" s="168">
        <v>22</v>
      </c>
      <c r="R32">
        <v>67.9999999999994</v>
      </c>
      <c r="S32">
        <f t="shared" si="4"/>
        <v>0</v>
      </c>
    </row>
    <row r="33" spans="1:19" ht="12.75">
      <c r="A33" s="22">
        <v>23</v>
      </c>
      <c r="B33" s="23"/>
      <c r="C33" s="24">
        <v>5.834</v>
      </c>
      <c r="D33" s="18">
        <f t="shared" si="0"/>
        <v>73.38965357286952</v>
      </c>
      <c r="E33" s="25"/>
      <c r="F33" s="24">
        <v>5.903</v>
      </c>
      <c r="G33" s="18">
        <f t="shared" si="1"/>
        <v>71.68398178365477</v>
      </c>
      <c r="H33" s="26"/>
      <c r="I33" s="23"/>
      <c r="J33" s="27">
        <v>5.937</v>
      </c>
      <c r="K33" s="18">
        <f t="shared" si="2"/>
        <v>70.86529337335719</v>
      </c>
      <c r="L33" s="45"/>
      <c r="M33" s="27">
        <v>5.866</v>
      </c>
      <c r="N33" s="18">
        <f t="shared" si="3"/>
        <v>72.59113217116581</v>
      </c>
      <c r="O33" s="207" t="s">
        <v>7</v>
      </c>
      <c r="P33" s="168">
        <v>23</v>
      </c>
      <c r="R33">
        <v>66.9999999999993</v>
      </c>
      <c r="S33">
        <f t="shared" si="4"/>
        <v>0</v>
      </c>
    </row>
    <row r="34" spans="1:19" ht="12.75">
      <c r="A34" s="22">
        <v>24</v>
      </c>
      <c r="B34" s="23"/>
      <c r="C34" s="24">
        <v>5.872</v>
      </c>
      <c r="D34" s="18">
        <f t="shared" si="0"/>
        <v>72.44286096117722</v>
      </c>
      <c r="E34" s="25"/>
      <c r="F34" s="24">
        <v>5.802</v>
      </c>
      <c r="G34" s="18">
        <f t="shared" si="1"/>
        <v>74.20142372663041</v>
      </c>
      <c r="H34" s="26"/>
      <c r="I34" s="23"/>
      <c r="J34" s="27">
        <v>5.873</v>
      </c>
      <c r="K34" s="18">
        <f t="shared" si="2"/>
        <v>72.41819326374431</v>
      </c>
      <c r="L34" s="25"/>
      <c r="M34" s="27">
        <v>5.927</v>
      </c>
      <c r="N34" s="18">
        <f t="shared" si="3"/>
        <v>71.10462212358226</v>
      </c>
      <c r="O34" s="207"/>
      <c r="P34" s="168">
        <v>24</v>
      </c>
      <c r="R34">
        <v>65.9999999999993</v>
      </c>
      <c r="S34">
        <f t="shared" si="4"/>
        <v>0</v>
      </c>
    </row>
    <row r="35" spans="1:19" ht="12.75">
      <c r="A35" s="22">
        <v>25</v>
      </c>
      <c r="B35" s="23"/>
      <c r="C35" s="24">
        <v>5.881</v>
      </c>
      <c r="D35" s="18">
        <f t="shared" si="0"/>
        <v>72.2213044691488</v>
      </c>
      <c r="E35" s="25"/>
      <c r="F35" s="24">
        <v>5.846</v>
      </c>
      <c r="G35" s="18">
        <f t="shared" si="1"/>
        <v>73.08867103179344</v>
      </c>
      <c r="H35" s="26"/>
      <c r="I35" s="23"/>
      <c r="J35" s="27">
        <v>5.883</v>
      </c>
      <c r="K35" s="18">
        <f t="shared" si="2"/>
        <v>72.17220773061555</v>
      </c>
      <c r="L35" s="25"/>
      <c r="M35" s="27">
        <v>5.772</v>
      </c>
      <c r="N35" s="18">
        <f t="shared" si="3"/>
        <v>74.97475277932656</v>
      </c>
      <c r="O35" s="207"/>
      <c r="P35" s="168">
        <v>25</v>
      </c>
      <c r="R35">
        <v>64.9999999999993</v>
      </c>
      <c r="S35">
        <f t="shared" si="4"/>
        <v>0</v>
      </c>
    </row>
    <row r="36" spans="1:16" ht="12.75">
      <c r="A36" s="22">
        <v>26</v>
      </c>
      <c r="B36" s="23"/>
      <c r="C36" s="24">
        <v>5.939</v>
      </c>
      <c r="D36" s="18">
        <f t="shared" si="0"/>
        <v>70.81757263843178</v>
      </c>
      <c r="E36" s="25"/>
      <c r="F36" s="24">
        <v>5.807</v>
      </c>
      <c r="G36" s="18">
        <f t="shared" si="1"/>
        <v>74.07369946469063</v>
      </c>
      <c r="H36" s="26"/>
      <c r="I36" s="23"/>
      <c r="J36" s="27">
        <v>5.908</v>
      </c>
      <c r="K36" s="18">
        <f t="shared" si="2"/>
        <v>71.56269937277935</v>
      </c>
      <c r="L36" s="25"/>
      <c r="M36" s="27">
        <v>5.82</v>
      </c>
      <c r="N36" s="18">
        <f t="shared" si="3"/>
        <v>73.74315560751525</v>
      </c>
      <c r="O36" s="207"/>
      <c r="P36" s="168">
        <v>26</v>
      </c>
    </row>
    <row r="37" spans="1:16" ht="12.75">
      <c r="A37" s="22">
        <v>27</v>
      </c>
      <c r="B37" s="23"/>
      <c r="C37" s="24">
        <v>5.887</v>
      </c>
      <c r="D37" s="18">
        <f t="shared" si="0"/>
        <v>72.07416432847506</v>
      </c>
      <c r="E37" s="25"/>
      <c r="F37" s="24">
        <v>5.934</v>
      </c>
      <c r="G37" s="18">
        <f t="shared" si="1"/>
        <v>70.93696496763806</v>
      </c>
      <c r="H37" s="26"/>
      <c r="I37" s="23"/>
      <c r="J37" s="27">
        <v>5.925</v>
      </c>
      <c r="K37" s="18">
        <f t="shared" si="2"/>
        <v>71.15263334579572</v>
      </c>
      <c r="L37" s="25"/>
      <c r="M37" s="27">
        <v>5.838</v>
      </c>
      <c r="N37" s="18">
        <f t="shared" si="3"/>
        <v>73.28911981265082</v>
      </c>
      <c r="O37" s="207"/>
      <c r="P37" s="168">
        <v>27</v>
      </c>
    </row>
    <row r="38" spans="1:16" ht="12.75">
      <c r="A38" s="22">
        <v>28</v>
      </c>
      <c r="B38" s="23"/>
      <c r="C38" s="24">
        <v>5.83</v>
      </c>
      <c r="D38" s="18">
        <f t="shared" si="0"/>
        <v>73.49039433462102</v>
      </c>
      <c r="E38" s="25"/>
      <c r="F38" s="24">
        <v>5.928</v>
      </c>
      <c r="G38" s="18">
        <f t="shared" si="1"/>
        <v>71.08063473330894</v>
      </c>
      <c r="H38" s="26"/>
      <c r="I38" s="44"/>
      <c r="J38" s="27">
        <v>5.939</v>
      </c>
      <c r="K38" s="18">
        <f t="shared" si="2"/>
        <v>70.81757263843178</v>
      </c>
      <c r="L38" s="25"/>
      <c r="M38" s="27">
        <v>5.896</v>
      </c>
      <c r="N38" s="18">
        <f t="shared" si="3"/>
        <v>71.85429580848687</v>
      </c>
      <c r="O38" s="207" t="s">
        <v>7</v>
      </c>
      <c r="P38" s="168">
        <v>28</v>
      </c>
    </row>
    <row r="39" spans="1:16" ht="12.75">
      <c r="A39" s="22">
        <v>29</v>
      </c>
      <c r="B39" s="23"/>
      <c r="C39" s="24">
        <v>5.885</v>
      </c>
      <c r="D39" s="18">
        <f t="shared" si="0"/>
        <v>72.12316103972414</v>
      </c>
      <c r="E39" s="25"/>
      <c r="F39" s="24">
        <v>5.969</v>
      </c>
      <c r="G39" s="18">
        <f t="shared" si="1"/>
        <v>70.10750787821175</v>
      </c>
      <c r="H39" s="26"/>
      <c r="I39" s="23"/>
      <c r="J39" s="27">
        <v>5.902</v>
      </c>
      <c r="K39" s="18">
        <f t="shared" si="2"/>
        <v>71.70827526201423</v>
      </c>
      <c r="L39" s="25"/>
      <c r="M39" s="27">
        <v>5.874</v>
      </c>
      <c r="N39" s="18">
        <f t="shared" si="3"/>
        <v>72.39353816365444</v>
      </c>
      <c r="O39" s="207"/>
      <c r="P39" s="168">
        <v>29</v>
      </c>
    </row>
    <row r="40" spans="1:16" ht="12.75">
      <c r="A40" s="22">
        <v>30</v>
      </c>
      <c r="B40" s="23"/>
      <c r="C40" s="24">
        <v>5.961</v>
      </c>
      <c r="D40" s="18">
        <f t="shared" si="0"/>
        <v>70.29581065158165</v>
      </c>
      <c r="E40" s="25"/>
      <c r="F40" s="24">
        <v>5.923</v>
      </c>
      <c r="G40" s="18">
        <f t="shared" si="1"/>
        <v>71.20069321159619</v>
      </c>
      <c r="H40" s="26"/>
      <c r="I40" s="23"/>
      <c r="J40" s="27">
        <v>5.922</v>
      </c>
      <c r="K40" s="18">
        <f t="shared" si="2"/>
        <v>71.2247414063793</v>
      </c>
      <c r="L40" s="25"/>
      <c r="M40" s="27">
        <v>5.884</v>
      </c>
      <c r="N40" s="18">
        <f t="shared" si="3"/>
        <v>72.14767813346728</v>
      </c>
      <c r="O40" s="207"/>
      <c r="P40" s="168">
        <v>30</v>
      </c>
    </row>
    <row r="41" spans="1:16" ht="12.75">
      <c r="A41" s="22">
        <v>31</v>
      </c>
      <c r="B41" s="23"/>
      <c r="C41" s="24">
        <v>5.903</v>
      </c>
      <c r="D41" s="18">
        <f t="shared" si="0"/>
        <v>71.68398178365477</v>
      </c>
      <c r="E41" s="25"/>
      <c r="F41" s="24">
        <v>5.903</v>
      </c>
      <c r="G41" s="18">
        <f t="shared" si="1"/>
        <v>71.68398178365477</v>
      </c>
      <c r="H41" s="26"/>
      <c r="I41" s="23"/>
      <c r="J41" s="27">
        <v>5.865</v>
      </c>
      <c r="K41" s="18">
        <f t="shared" si="2"/>
        <v>72.61588829074755</v>
      </c>
      <c r="L41" s="25"/>
      <c r="M41" s="27">
        <v>5.868</v>
      </c>
      <c r="N41" s="18">
        <f t="shared" si="3"/>
        <v>72.54165789611858</v>
      </c>
      <c r="O41" s="207"/>
      <c r="P41" s="168">
        <v>31</v>
      </c>
    </row>
    <row r="42" spans="1:16" ht="12.75">
      <c r="A42" s="22">
        <v>32</v>
      </c>
      <c r="B42" s="23"/>
      <c r="C42" s="24">
        <v>5.891</v>
      </c>
      <c r="D42" s="18">
        <f t="shared" si="0"/>
        <v>71.97632057348282</v>
      </c>
      <c r="E42" s="25"/>
      <c r="F42" s="24">
        <v>5.892</v>
      </c>
      <c r="G42" s="18">
        <f t="shared" si="1"/>
        <v>71.95189076608183</v>
      </c>
      <c r="H42" s="26"/>
      <c r="I42" s="23"/>
      <c r="J42" s="27">
        <v>5.867</v>
      </c>
      <c r="K42" s="18">
        <f t="shared" si="2"/>
        <v>72.56638870916531</v>
      </c>
      <c r="L42" s="25"/>
      <c r="M42" s="27">
        <v>5.875</v>
      </c>
      <c r="N42" s="18">
        <f t="shared" si="3"/>
        <v>72.36889565233137</v>
      </c>
      <c r="O42" s="207"/>
      <c r="P42" s="168">
        <v>32</v>
      </c>
    </row>
    <row r="43" spans="1:16" ht="12.75">
      <c r="A43" s="22">
        <v>33</v>
      </c>
      <c r="B43" s="23"/>
      <c r="C43" s="24">
        <v>5.917</v>
      </c>
      <c r="D43" s="18">
        <f t="shared" si="0"/>
        <v>71.3451653284211</v>
      </c>
      <c r="E43" s="25"/>
      <c r="F43" s="24">
        <v>5.891</v>
      </c>
      <c r="G43" s="18">
        <f t="shared" si="1"/>
        <v>71.97632057348282</v>
      </c>
      <c r="H43" s="26"/>
      <c r="I43" s="23"/>
      <c r="J43" s="27">
        <v>5.878</v>
      </c>
      <c r="K43" s="18">
        <f t="shared" si="2"/>
        <v>72.2950435653108</v>
      </c>
      <c r="L43" s="25"/>
      <c r="M43" s="27">
        <v>5.899</v>
      </c>
      <c r="N43" s="18">
        <f t="shared" si="3"/>
        <v>71.78122984001384</v>
      </c>
      <c r="O43" s="207"/>
      <c r="P43" s="168">
        <v>33</v>
      </c>
    </row>
    <row r="44" spans="1:16" ht="12.75">
      <c r="A44" s="22">
        <v>34</v>
      </c>
      <c r="B44" s="23"/>
      <c r="C44" s="24">
        <v>5.92</v>
      </c>
      <c r="D44" s="18">
        <f t="shared" si="0"/>
        <v>71.27287436084734</v>
      </c>
      <c r="E44" s="25"/>
      <c r="F44" s="24">
        <v>5.871</v>
      </c>
      <c r="G44" s="18">
        <f t="shared" si="1"/>
        <v>72.46754126453664</v>
      </c>
      <c r="H44" s="26"/>
      <c r="I44" s="23"/>
      <c r="J44" s="27">
        <v>5.879</v>
      </c>
      <c r="K44" s="18">
        <f t="shared" si="2"/>
        <v>72.27045132343909</v>
      </c>
      <c r="L44" s="25"/>
      <c r="M44" s="27">
        <v>5.865</v>
      </c>
      <c r="N44" s="18">
        <f t="shared" si="3"/>
        <v>72.61588829074755</v>
      </c>
      <c r="O44" s="207"/>
      <c r="P44" s="168">
        <v>34</v>
      </c>
    </row>
    <row r="45" spans="1:16" ht="12.75">
      <c r="A45" s="22">
        <v>35</v>
      </c>
      <c r="B45" s="23"/>
      <c r="C45" s="24">
        <v>5.961</v>
      </c>
      <c r="D45" s="18">
        <f t="shared" si="0"/>
        <v>70.29581065158165</v>
      </c>
      <c r="E45" s="25"/>
      <c r="F45" s="24">
        <v>5.81</v>
      </c>
      <c r="G45" s="18">
        <f t="shared" si="1"/>
        <v>73.99722313892896</v>
      </c>
      <c r="H45" s="26"/>
      <c r="I45" s="23"/>
      <c r="J45" s="27">
        <v>5.928</v>
      </c>
      <c r="K45" s="18">
        <f t="shared" si="2"/>
        <v>71.08063473330894</v>
      </c>
      <c r="L45" s="25"/>
      <c r="M45" s="27">
        <v>5.945</v>
      </c>
      <c r="N45" s="18">
        <f t="shared" si="3"/>
        <v>70.6746992935664</v>
      </c>
      <c r="O45" s="207"/>
      <c r="P45" s="168">
        <v>35</v>
      </c>
    </row>
    <row r="46" spans="1:16" ht="12.75">
      <c r="A46" s="22">
        <v>36</v>
      </c>
      <c r="B46" s="23"/>
      <c r="C46" s="24">
        <v>5.894</v>
      </c>
      <c r="D46" s="18">
        <f t="shared" si="0"/>
        <v>71.90306844974943</v>
      </c>
      <c r="E46" s="25"/>
      <c r="F46" s="24">
        <v>5.848</v>
      </c>
      <c r="G46" s="18">
        <f t="shared" si="1"/>
        <v>73.03868732935226</v>
      </c>
      <c r="H46" s="26"/>
      <c r="I46" s="23"/>
      <c r="J46" s="27">
        <v>5.934</v>
      </c>
      <c r="K46" s="18">
        <f t="shared" si="2"/>
        <v>70.93696496763806</v>
      </c>
      <c r="L46" s="25"/>
      <c r="M46" s="27">
        <v>5.94</v>
      </c>
      <c r="N46" s="18">
        <f t="shared" si="3"/>
        <v>70.79373034497613</v>
      </c>
      <c r="O46" s="207"/>
      <c r="P46" s="168">
        <v>36</v>
      </c>
    </row>
    <row r="47" spans="1:16" ht="12.75">
      <c r="A47" s="22">
        <v>37</v>
      </c>
      <c r="B47" s="23"/>
      <c r="C47" s="24">
        <v>5.861</v>
      </c>
      <c r="D47" s="18">
        <f t="shared" si="0"/>
        <v>72.71503951769424</v>
      </c>
      <c r="E47" s="25"/>
      <c r="F47" s="24">
        <v>5.857</v>
      </c>
      <c r="G47" s="18">
        <f t="shared" si="1"/>
        <v>72.81439395805481</v>
      </c>
      <c r="H47" s="26"/>
      <c r="I47" s="23"/>
      <c r="J47" s="27">
        <v>5.879</v>
      </c>
      <c r="K47" s="18">
        <f t="shared" si="2"/>
        <v>72.27045132343909</v>
      </c>
      <c r="L47" s="25"/>
      <c r="M47" s="27">
        <v>5.914</v>
      </c>
      <c r="N47" s="18">
        <f t="shared" si="3"/>
        <v>71.41756633720459</v>
      </c>
      <c r="O47" s="207"/>
      <c r="P47" s="168">
        <v>37</v>
      </c>
    </row>
    <row r="48" spans="1:16" ht="12.75">
      <c r="A48" s="22">
        <v>38</v>
      </c>
      <c r="B48" s="23"/>
      <c r="C48" s="24">
        <v>5.856</v>
      </c>
      <c r="D48" s="18">
        <f t="shared" si="0"/>
        <v>72.83926438532055</v>
      </c>
      <c r="E48" s="25"/>
      <c r="F48" s="24">
        <v>5.916</v>
      </c>
      <c r="G48" s="18">
        <f t="shared" si="1"/>
        <v>71.36928676019147</v>
      </c>
      <c r="H48" s="26"/>
      <c r="I48" s="23"/>
      <c r="J48" s="27">
        <v>5.889</v>
      </c>
      <c r="K48" s="18">
        <f t="shared" si="2"/>
        <v>72.02521752898423</v>
      </c>
      <c r="L48" s="25"/>
      <c r="M48" s="27">
        <v>5.831</v>
      </c>
      <c r="N48" s="18">
        <f t="shared" si="3"/>
        <v>73.46518970672275</v>
      </c>
      <c r="O48" s="207"/>
      <c r="P48" s="168">
        <v>38</v>
      </c>
    </row>
    <row r="49" spans="1:16" ht="12.75">
      <c r="A49" s="22">
        <v>39</v>
      </c>
      <c r="B49" s="23"/>
      <c r="C49" s="24">
        <v>5.877</v>
      </c>
      <c r="D49" s="18">
        <f t="shared" si="0"/>
        <v>72.31964836171751</v>
      </c>
      <c r="E49" s="25"/>
      <c r="F49" s="24">
        <v>5.845</v>
      </c>
      <c r="G49" s="18">
        <f t="shared" si="1"/>
        <v>73.11368212615463</v>
      </c>
      <c r="H49" s="26"/>
      <c r="I49" s="23"/>
      <c r="J49" s="27">
        <v>5.914</v>
      </c>
      <c r="K49" s="18">
        <f t="shared" si="2"/>
        <v>71.41756633720459</v>
      </c>
      <c r="L49" s="25"/>
      <c r="M49" s="27">
        <v>5.837</v>
      </c>
      <c r="N49" s="18">
        <f t="shared" si="3"/>
        <v>73.31423387733852</v>
      </c>
      <c r="O49" s="207"/>
      <c r="P49" s="168">
        <v>39</v>
      </c>
    </row>
    <row r="50" spans="1:16" ht="12.75">
      <c r="A50" s="22">
        <v>40</v>
      </c>
      <c r="B50" s="23"/>
      <c r="C50" s="24">
        <v>5.936</v>
      </c>
      <c r="D50" s="18">
        <f t="shared" si="0"/>
        <v>70.88917183106778</v>
      </c>
      <c r="E50" s="25"/>
      <c r="F50" s="24">
        <v>5.874</v>
      </c>
      <c r="G50" s="18">
        <f t="shared" si="1"/>
        <v>72.39353816365444</v>
      </c>
      <c r="H50" s="26"/>
      <c r="I50" s="23"/>
      <c r="J50" s="27">
        <v>5.919</v>
      </c>
      <c r="K50" s="18">
        <f t="shared" si="2"/>
        <v>71.2969591370076</v>
      </c>
      <c r="L50" s="25"/>
      <c r="M50" s="27">
        <v>5.928</v>
      </c>
      <c r="N50" s="18">
        <f t="shared" si="3"/>
        <v>71.08063473330894</v>
      </c>
      <c r="O50" s="207"/>
      <c r="P50" s="168">
        <v>40</v>
      </c>
    </row>
    <row r="51" spans="1:16" ht="12.75">
      <c r="A51" s="22">
        <v>41</v>
      </c>
      <c r="B51" s="23"/>
      <c r="C51" s="24">
        <v>5.848</v>
      </c>
      <c r="D51" s="18">
        <f t="shared" si="0"/>
        <v>73.03868732935226</v>
      </c>
      <c r="E51" s="25"/>
      <c r="F51" s="24">
        <v>5.931</v>
      </c>
      <c r="G51" s="18">
        <f t="shared" si="1"/>
        <v>71.00874534753213</v>
      </c>
      <c r="H51" s="26"/>
      <c r="I51" s="23"/>
      <c r="J51" s="27">
        <v>5.875</v>
      </c>
      <c r="K51" s="18">
        <f t="shared" si="2"/>
        <v>72.36889565233137</v>
      </c>
      <c r="L51" s="25"/>
      <c r="M51" s="27">
        <v>5.643</v>
      </c>
      <c r="N51" s="18">
        <f t="shared" si="3"/>
        <v>78.44180647642784</v>
      </c>
      <c r="O51" s="207"/>
      <c r="P51" s="168">
        <v>41</v>
      </c>
    </row>
    <row r="52" spans="1:16" ht="12.75">
      <c r="A52" s="22">
        <v>42</v>
      </c>
      <c r="B52" s="23"/>
      <c r="C52" s="24">
        <v>5.936</v>
      </c>
      <c r="D52" s="18">
        <f t="shared" si="0"/>
        <v>70.88917183106778</v>
      </c>
      <c r="E52" s="25"/>
      <c r="F52" s="24">
        <v>5.767</v>
      </c>
      <c r="G52" s="18">
        <f t="shared" si="1"/>
        <v>75.10481564460515</v>
      </c>
      <c r="H52" s="26"/>
      <c r="I52" s="23"/>
      <c r="J52" s="27">
        <v>5.901</v>
      </c>
      <c r="K52" s="18">
        <f t="shared" si="2"/>
        <v>71.73258109194295</v>
      </c>
      <c r="L52" s="25"/>
      <c r="M52" s="27">
        <v>5.802</v>
      </c>
      <c r="N52" s="18">
        <f t="shared" si="3"/>
        <v>74.20142372663041</v>
      </c>
      <c r="O52" s="207"/>
      <c r="P52" s="168">
        <v>42</v>
      </c>
    </row>
    <row r="53" spans="1:16" ht="12.75">
      <c r="A53" s="22">
        <v>43</v>
      </c>
      <c r="B53" s="23"/>
      <c r="C53" s="24">
        <v>5.904</v>
      </c>
      <c r="D53" s="18">
        <f t="shared" si="0"/>
        <v>71.659700648497</v>
      </c>
      <c r="E53" s="25"/>
      <c r="F53" s="24">
        <v>5.945</v>
      </c>
      <c r="G53" s="18">
        <f t="shared" si="1"/>
        <v>70.6746992935664</v>
      </c>
      <c r="H53" s="26"/>
      <c r="I53" s="23"/>
      <c r="J53" s="27">
        <v>5.949</v>
      </c>
      <c r="K53" s="18">
        <f t="shared" si="2"/>
        <v>70.57969046640378</v>
      </c>
      <c r="L53" s="25"/>
      <c r="M53" s="27">
        <v>5.8</v>
      </c>
      <c r="N53" s="18">
        <f t="shared" si="3"/>
        <v>74.25260594530322</v>
      </c>
      <c r="O53" s="207"/>
      <c r="P53" s="168">
        <v>43</v>
      </c>
    </row>
    <row r="54" spans="1:16" ht="12.75">
      <c r="A54" s="22">
        <v>44</v>
      </c>
      <c r="B54" s="23"/>
      <c r="C54" s="24">
        <v>5.917</v>
      </c>
      <c r="D54" s="18">
        <f t="shared" si="0"/>
        <v>71.3451653284211</v>
      </c>
      <c r="E54" s="25"/>
      <c r="F54" s="24">
        <v>5.949</v>
      </c>
      <c r="G54" s="18">
        <f t="shared" si="1"/>
        <v>70.57969046640378</v>
      </c>
      <c r="H54" s="26"/>
      <c r="I54" s="23"/>
      <c r="J54" s="27">
        <v>5.919</v>
      </c>
      <c r="K54" s="18">
        <f t="shared" si="2"/>
        <v>71.2969591370076</v>
      </c>
      <c r="L54" s="25"/>
      <c r="M54" s="27">
        <v>5.95</v>
      </c>
      <c r="N54" s="18">
        <f t="shared" si="3"/>
        <v>70.55596819433656</v>
      </c>
      <c r="O54" s="207"/>
      <c r="P54" s="168">
        <v>44</v>
      </c>
    </row>
    <row r="55" spans="1:16" ht="12.75">
      <c r="A55" s="22">
        <v>45</v>
      </c>
      <c r="B55" s="23"/>
      <c r="C55" s="24">
        <v>5.877</v>
      </c>
      <c r="D55" s="18">
        <f t="shared" si="0"/>
        <v>72.31964836171751</v>
      </c>
      <c r="E55" s="25"/>
      <c r="F55" s="24">
        <v>5.801</v>
      </c>
      <c r="G55" s="18">
        <f t="shared" si="1"/>
        <v>74.22700821871743</v>
      </c>
      <c r="H55" s="26"/>
      <c r="I55" s="23"/>
      <c r="J55" s="27">
        <v>5.983</v>
      </c>
      <c r="K55" s="18">
        <f t="shared" si="2"/>
        <v>69.77979376577275</v>
      </c>
      <c r="L55" s="25"/>
      <c r="M55" s="27">
        <v>5.947</v>
      </c>
      <c r="N55" s="18">
        <f t="shared" si="3"/>
        <v>70.6271709160982</v>
      </c>
      <c r="O55" s="207"/>
      <c r="P55" s="168">
        <v>45</v>
      </c>
    </row>
    <row r="56" spans="1:16" ht="12.75">
      <c r="A56" s="22">
        <v>46</v>
      </c>
      <c r="B56" s="23"/>
      <c r="C56" s="24">
        <v>5.918</v>
      </c>
      <c r="D56" s="18">
        <f t="shared" si="0"/>
        <v>71.32105612344715</v>
      </c>
      <c r="E56" s="25"/>
      <c r="F56" s="24">
        <v>5.82</v>
      </c>
      <c r="G56" s="18">
        <f t="shared" si="1"/>
        <v>73.74315560751525</v>
      </c>
      <c r="H56" s="26"/>
      <c r="I56" s="23"/>
      <c r="J56" s="27">
        <v>5.92</v>
      </c>
      <c r="K56" s="18">
        <f t="shared" si="2"/>
        <v>71.27287436084734</v>
      </c>
      <c r="L56" s="25"/>
      <c r="M56" s="27">
        <v>5.833</v>
      </c>
      <c r="N56" s="18">
        <f t="shared" si="3"/>
        <v>73.41481933473271</v>
      </c>
      <c r="O56" s="207"/>
      <c r="P56" s="168">
        <v>46</v>
      </c>
    </row>
    <row r="57" spans="1:16" ht="12.75">
      <c r="A57" s="22">
        <v>47</v>
      </c>
      <c r="B57" s="23"/>
      <c r="C57" s="24">
        <v>5.891</v>
      </c>
      <c r="D57" s="18">
        <f t="shared" si="0"/>
        <v>71.97632057348282</v>
      </c>
      <c r="E57" s="25"/>
      <c r="F57" s="24">
        <v>5.874</v>
      </c>
      <c r="G57" s="18">
        <f t="shared" si="1"/>
        <v>72.39353816365444</v>
      </c>
      <c r="H57" s="26"/>
      <c r="I57" s="23"/>
      <c r="J57" s="27">
        <v>5.932</v>
      </c>
      <c r="K57" s="18">
        <f t="shared" si="2"/>
        <v>70.98480645335833</v>
      </c>
      <c r="L57" s="25"/>
      <c r="M57" s="27">
        <v>5.95</v>
      </c>
      <c r="N57" s="18">
        <f t="shared" si="3"/>
        <v>70.55596819433656</v>
      </c>
      <c r="O57" s="207"/>
      <c r="P57" s="168">
        <v>47</v>
      </c>
    </row>
    <row r="58" spans="1:16" ht="12.75">
      <c r="A58" s="22">
        <v>48</v>
      </c>
      <c r="B58" s="23"/>
      <c r="C58" s="24">
        <v>5.928</v>
      </c>
      <c r="D58" s="18">
        <f t="shared" si="0"/>
        <v>71.08063473330894</v>
      </c>
      <c r="E58" s="25"/>
      <c r="F58" s="24">
        <v>5.892</v>
      </c>
      <c r="G58" s="18">
        <f t="shared" si="1"/>
        <v>71.95189076608183</v>
      </c>
      <c r="H58" s="26"/>
      <c r="I58" s="23"/>
      <c r="J58" s="27">
        <v>5.968</v>
      </c>
      <c r="K58" s="18">
        <f t="shared" si="2"/>
        <v>70.13100431973203</v>
      </c>
      <c r="L58" s="25"/>
      <c r="M58" s="27">
        <v>5.866</v>
      </c>
      <c r="N58" s="18">
        <f t="shared" si="3"/>
        <v>72.59113217116581</v>
      </c>
      <c r="O58" s="207"/>
      <c r="P58" s="168">
        <v>48</v>
      </c>
    </row>
    <row r="59" spans="1:16" ht="12.75">
      <c r="A59" s="22">
        <v>49</v>
      </c>
      <c r="B59" s="23"/>
      <c r="C59" s="24">
        <v>5.92</v>
      </c>
      <c r="D59" s="18">
        <f t="shared" si="0"/>
        <v>71.27287436084734</v>
      </c>
      <c r="E59" s="25"/>
      <c r="F59" s="24">
        <v>5.819</v>
      </c>
      <c r="G59" s="18">
        <f t="shared" si="1"/>
        <v>73.7685034308591</v>
      </c>
      <c r="H59" s="26"/>
      <c r="I59" s="23"/>
      <c r="J59" s="27">
        <v>5.908</v>
      </c>
      <c r="K59" s="18">
        <f t="shared" si="2"/>
        <v>71.56269937277935</v>
      </c>
      <c r="L59" s="25"/>
      <c r="M59" s="27">
        <v>5.964</v>
      </c>
      <c r="N59" s="18">
        <f t="shared" si="3"/>
        <v>70.22510830689478</v>
      </c>
      <c r="O59" s="207"/>
      <c r="P59" s="168">
        <v>49</v>
      </c>
    </row>
    <row r="60" spans="1:16" ht="12.75">
      <c r="A60" s="22">
        <v>50</v>
      </c>
      <c r="B60" s="23"/>
      <c r="C60" s="24">
        <v>5.911</v>
      </c>
      <c r="D60" s="18">
        <f t="shared" si="0"/>
        <v>71.49007761065057</v>
      </c>
      <c r="E60" s="25"/>
      <c r="F60" s="24">
        <v>5.871</v>
      </c>
      <c r="G60" s="18">
        <f t="shared" si="1"/>
        <v>72.46754126453664</v>
      </c>
      <c r="H60" s="26"/>
      <c r="I60" s="44"/>
      <c r="J60" s="27">
        <v>5.929</v>
      </c>
      <c r="K60" s="18">
        <f t="shared" si="2"/>
        <v>71.0566594793321</v>
      </c>
      <c r="L60" s="25"/>
      <c r="M60" s="27">
        <v>5.863</v>
      </c>
      <c r="N60" s="18">
        <f t="shared" si="3"/>
        <v>72.6654385372015</v>
      </c>
      <c r="O60" s="207" t="s">
        <v>7</v>
      </c>
      <c r="P60" s="168">
        <v>50</v>
      </c>
    </row>
    <row r="61" spans="1:16" ht="12.75">
      <c r="A61" s="22">
        <v>51</v>
      </c>
      <c r="B61" s="44"/>
      <c r="C61" s="24">
        <v>5.924</v>
      </c>
      <c r="D61" s="18">
        <f t="shared" si="0"/>
        <v>71.17665719414177</v>
      </c>
      <c r="E61" s="25"/>
      <c r="F61" s="24">
        <v>5.888</v>
      </c>
      <c r="G61" s="18">
        <f t="shared" si="1"/>
        <v>72.0496846939981</v>
      </c>
      <c r="H61" s="28" t="s">
        <v>7</v>
      </c>
      <c r="I61" s="23"/>
      <c r="J61" s="27">
        <v>5.95</v>
      </c>
      <c r="K61" s="18">
        <f t="shared" si="2"/>
        <v>70.55596819433656</v>
      </c>
      <c r="L61" s="25"/>
      <c r="M61" s="27">
        <v>5.908</v>
      </c>
      <c r="N61" s="18">
        <f t="shared" si="3"/>
        <v>71.56269937277935</v>
      </c>
      <c r="O61" s="207"/>
      <c r="P61" s="168">
        <v>51</v>
      </c>
    </row>
    <row r="62" spans="1:16" ht="12.75">
      <c r="A62" s="22">
        <v>52</v>
      </c>
      <c r="B62" s="23"/>
      <c r="C62" s="24">
        <v>5.913</v>
      </c>
      <c r="D62" s="18">
        <f t="shared" si="0"/>
        <v>71.44172449900637</v>
      </c>
      <c r="E62" s="25"/>
      <c r="F62" s="24">
        <v>5.837</v>
      </c>
      <c r="G62" s="18">
        <f t="shared" si="1"/>
        <v>73.31423387733852</v>
      </c>
      <c r="I62" s="23"/>
      <c r="J62" s="27">
        <v>5.884</v>
      </c>
      <c r="K62" s="18">
        <f t="shared" si="2"/>
        <v>72.14767813346728</v>
      </c>
      <c r="L62" s="25"/>
      <c r="M62" s="27">
        <v>5.862</v>
      </c>
      <c r="N62" s="18">
        <f t="shared" si="3"/>
        <v>72.69023268136547</v>
      </c>
      <c r="O62" s="207"/>
      <c r="P62" s="168">
        <v>52</v>
      </c>
    </row>
    <row r="63" spans="1:16" ht="12.75">
      <c r="A63" s="22">
        <v>53</v>
      </c>
      <c r="B63" s="23"/>
      <c r="C63" s="24">
        <v>5.887</v>
      </c>
      <c r="D63" s="18">
        <f t="shared" si="0"/>
        <v>72.07416432847506</v>
      </c>
      <c r="E63" s="25"/>
      <c r="F63" s="24">
        <v>5.881</v>
      </c>
      <c r="G63" s="18">
        <f t="shared" si="1"/>
        <v>72.2213044691488</v>
      </c>
      <c r="H63" s="26"/>
      <c r="I63" s="23"/>
      <c r="J63" s="27">
        <v>5.976</v>
      </c>
      <c r="K63" s="18">
        <f t="shared" si="2"/>
        <v>69.94336292066973</v>
      </c>
      <c r="L63" s="25"/>
      <c r="M63" s="27">
        <v>5.901</v>
      </c>
      <c r="N63" s="18">
        <f t="shared" si="3"/>
        <v>71.73258109194295</v>
      </c>
      <c r="O63" s="207"/>
      <c r="P63" s="168">
        <v>53</v>
      </c>
    </row>
    <row r="64" spans="1:16" ht="12.75">
      <c r="A64" s="22">
        <v>54</v>
      </c>
      <c r="B64" s="23"/>
      <c r="C64" s="24">
        <v>5.878</v>
      </c>
      <c r="D64" s="18">
        <f t="shared" si="0"/>
        <v>72.2950435653108</v>
      </c>
      <c r="E64" s="25"/>
      <c r="F64" s="24">
        <v>5.827</v>
      </c>
      <c r="G64" s="18">
        <f t="shared" si="1"/>
        <v>73.56608609271699</v>
      </c>
      <c r="H64" s="26"/>
      <c r="I64" s="23"/>
      <c r="J64" s="27">
        <v>5.903</v>
      </c>
      <c r="K64" s="18">
        <f t="shared" si="2"/>
        <v>71.68398178365477</v>
      </c>
      <c r="L64" s="25"/>
      <c r="M64" s="27">
        <v>5.828</v>
      </c>
      <c r="N64" s="18">
        <f t="shared" si="3"/>
        <v>73.54084251870951</v>
      </c>
      <c r="O64" s="207"/>
      <c r="P64" s="168">
        <v>54</v>
      </c>
    </row>
    <row r="65" spans="1:16" ht="12.75">
      <c r="A65" s="22">
        <v>55</v>
      </c>
      <c r="B65" s="23"/>
      <c r="C65" s="24">
        <v>5.998</v>
      </c>
      <c r="D65" s="18">
        <f t="shared" si="0"/>
        <v>69.43121487311375</v>
      </c>
      <c r="E65" s="25"/>
      <c r="F65" s="24">
        <v>5.814</v>
      </c>
      <c r="G65" s="18">
        <f t="shared" si="1"/>
        <v>73.89543880002589</v>
      </c>
      <c r="H65" s="26"/>
      <c r="I65" s="23"/>
      <c r="J65" s="27">
        <v>5.977</v>
      </c>
      <c r="K65" s="18">
        <f t="shared" si="2"/>
        <v>69.91996070822933</v>
      </c>
      <c r="L65" s="25"/>
      <c r="M65" s="27">
        <v>5.877</v>
      </c>
      <c r="N65" s="18">
        <f t="shared" si="3"/>
        <v>72.31964836171751</v>
      </c>
      <c r="O65" s="207"/>
      <c r="P65" s="168">
        <v>55</v>
      </c>
    </row>
    <row r="66" spans="1:16" ht="12.75">
      <c r="A66" s="22">
        <v>56</v>
      </c>
      <c r="B66" s="23"/>
      <c r="C66" s="24">
        <v>5.922</v>
      </c>
      <c r="D66" s="18">
        <f t="shared" si="0"/>
        <v>71.2247414063793</v>
      </c>
      <c r="E66" s="25"/>
      <c r="F66" s="24">
        <v>5.819</v>
      </c>
      <c r="G66" s="18">
        <f t="shared" si="1"/>
        <v>73.7685034308591</v>
      </c>
      <c r="H66" s="26"/>
      <c r="I66" s="23"/>
      <c r="J66" s="27">
        <v>5.863</v>
      </c>
      <c r="K66" s="18">
        <f t="shared" si="2"/>
        <v>72.6654385372015</v>
      </c>
      <c r="L66" s="25"/>
      <c r="M66" s="27">
        <v>5.767</v>
      </c>
      <c r="N66" s="18">
        <f t="shared" si="3"/>
        <v>75.10481564460515</v>
      </c>
      <c r="O66" s="207"/>
      <c r="P66" s="168">
        <v>56</v>
      </c>
    </row>
    <row r="67" spans="1:16" ht="12.75">
      <c r="A67" s="22">
        <v>57</v>
      </c>
      <c r="B67" s="23"/>
      <c r="C67" s="24">
        <v>5.934</v>
      </c>
      <c r="D67" s="18">
        <f t="shared" si="0"/>
        <v>70.93696496763806</v>
      </c>
      <c r="E67" s="25"/>
      <c r="F67" s="24">
        <v>5.821</v>
      </c>
      <c r="G67" s="18">
        <f t="shared" si="1"/>
        <v>73.71782084669299</v>
      </c>
      <c r="H67" s="26"/>
      <c r="I67" s="23"/>
      <c r="J67" s="27">
        <v>5.947</v>
      </c>
      <c r="K67" s="18">
        <f t="shared" si="2"/>
        <v>70.6271709160982</v>
      </c>
      <c r="L67" s="25"/>
      <c r="M67" s="27">
        <v>5.895</v>
      </c>
      <c r="N67" s="18">
        <f t="shared" si="3"/>
        <v>71.87867592394757</v>
      </c>
      <c r="O67" s="207"/>
      <c r="P67" s="168">
        <v>57</v>
      </c>
    </row>
    <row r="68" spans="1:16" ht="12.75">
      <c r="A68" s="22">
        <v>58</v>
      </c>
      <c r="B68" s="23"/>
      <c r="C68" s="24">
        <v>5.908</v>
      </c>
      <c r="D68" s="18">
        <f t="shared" si="0"/>
        <v>71.56269937277935</v>
      </c>
      <c r="E68" s="25"/>
      <c r="F68" s="24">
        <v>5.814</v>
      </c>
      <c r="G68" s="18">
        <f t="shared" si="1"/>
        <v>73.89543880002589</v>
      </c>
      <c r="H68" s="26"/>
      <c r="I68" s="23"/>
      <c r="J68" s="27">
        <v>5.942</v>
      </c>
      <c r="K68" s="18">
        <f t="shared" si="2"/>
        <v>70.7460818655281</v>
      </c>
      <c r="L68" s="25"/>
      <c r="M68" s="27">
        <v>5.91</v>
      </c>
      <c r="N68" s="18">
        <f t="shared" si="3"/>
        <v>71.51427257709409</v>
      </c>
      <c r="O68" s="207"/>
      <c r="P68" s="168">
        <v>58</v>
      </c>
    </row>
    <row r="69" spans="1:16" ht="12.75">
      <c r="A69" s="22">
        <v>59</v>
      </c>
      <c r="B69" s="23"/>
      <c r="C69" s="24">
        <v>5.92</v>
      </c>
      <c r="D69" s="18">
        <f t="shared" si="0"/>
        <v>71.27287436084734</v>
      </c>
      <c r="E69" s="25"/>
      <c r="F69" s="24">
        <v>5.908</v>
      </c>
      <c r="G69" s="18">
        <f t="shared" si="1"/>
        <v>71.56269937277935</v>
      </c>
      <c r="H69" s="26"/>
      <c r="I69" s="23"/>
      <c r="J69" s="27">
        <v>5.881</v>
      </c>
      <c r="K69" s="18">
        <f t="shared" si="2"/>
        <v>72.2213044691488</v>
      </c>
      <c r="L69" s="25"/>
      <c r="M69" s="27">
        <v>5.843</v>
      </c>
      <c r="N69" s="18">
        <f t="shared" si="3"/>
        <v>73.16374284507596</v>
      </c>
      <c r="O69" s="207"/>
      <c r="P69" s="168">
        <v>59</v>
      </c>
    </row>
    <row r="70" spans="1:16" ht="12.75">
      <c r="A70" s="22">
        <v>60</v>
      </c>
      <c r="B70" s="23"/>
      <c r="C70" s="24">
        <v>5.927</v>
      </c>
      <c r="D70" s="18">
        <f t="shared" si="0"/>
        <v>71.10462212358226</v>
      </c>
      <c r="E70" s="25"/>
      <c r="F70" s="24">
        <v>5.784</v>
      </c>
      <c r="G70" s="18">
        <f t="shared" si="1"/>
        <v>74.66397693642404</v>
      </c>
      <c r="H70" s="26"/>
      <c r="I70" s="23"/>
      <c r="J70" s="27">
        <v>5.923</v>
      </c>
      <c r="K70" s="18">
        <f t="shared" si="2"/>
        <v>71.20069321159619</v>
      </c>
      <c r="L70" s="25"/>
      <c r="M70" s="27">
        <v>5.808</v>
      </c>
      <c r="N70" s="18">
        <f t="shared" si="3"/>
        <v>74.04819418831438</v>
      </c>
      <c r="O70" s="207"/>
      <c r="P70" s="168">
        <v>60</v>
      </c>
    </row>
    <row r="71" spans="1:16" ht="12.75">
      <c r="A71" s="22">
        <v>61</v>
      </c>
      <c r="B71" s="23"/>
      <c r="C71" s="24">
        <v>5.838</v>
      </c>
      <c r="D71" s="18">
        <f t="shared" si="0"/>
        <v>73.28911981265082</v>
      </c>
      <c r="E71" s="25"/>
      <c r="F71" s="24">
        <v>5.678</v>
      </c>
      <c r="G71" s="18">
        <f t="shared" si="1"/>
        <v>77.47773408697181</v>
      </c>
      <c r="H71" s="26"/>
      <c r="I71" s="23"/>
      <c r="J71" s="27">
        <v>5.927</v>
      </c>
      <c r="K71" s="18">
        <f t="shared" si="2"/>
        <v>71.10462212358226</v>
      </c>
      <c r="L71" s="25"/>
      <c r="M71" s="27">
        <v>5.758</v>
      </c>
      <c r="N71" s="18">
        <f t="shared" si="3"/>
        <v>75.33978320450842</v>
      </c>
      <c r="O71" s="207"/>
      <c r="P71" s="168">
        <v>61</v>
      </c>
    </row>
    <row r="72" spans="1:16" ht="12.75">
      <c r="A72" s="22">
        <v>62</v>
      </c>
      <c r="B72" s="23"/>
      <c r="C72" s="24">
        <v>5.916</v>
      </c>
      <c r="D72" s="18">
        <f t="shared" si="0"/>
        <v>71.36928676019147</v>
      </c>
      <c r="E72" s="25"/>
      <c r="F72" s="24">
        <v>5.735</v>
      </c>
      <c r="G72" s="18">
        <f t="shared" si="1"/>
        <v>75.94528964152721</v>
      </c>
      <c r="H72" s="26"/>
      <c r="I72" s="23"/>
      <c r="J72" s="27">
        <v>5.885</v>
      </c>
      <c r="K72" s="18">
        <f t="shared" si="2"/>
        <v>72.12316103972414</v>
      </c>
      <c r="L72" s="25"/>
      <c r="M72" s="27">
        <v>5.666</v>
      </c>
      <c r="N72" s="18">
        <f t="shared" si="3"/>
        <v>77.80626121293227</v>
      </c>
      <c r="O72" s="207"/>
      <c r="P72" s="168">
        <v>62</v>
      </c>
    </row>
    <row r="73" spans="1:16" ht="13.5" thickBot="1">
      <c r="A73" s="29">
        <v>63</v>
      </c>
      <c r="B73" s="30"/>
      <c r="C73" s="31">
        <v>5.898</v>
      </c>
      <c r="D73" s="199">
        <f t="shared" si="0"/>
        <v>71.80557277492667</v>
      </c>
      <c r="E73" s="200"/>
      <c r="F73" s="201">
        <v>5.595</v>
      </c>
      <c r="G73" s="202">
        <f>$E$2*($E$3/F73)^2</f>
        <v>79.79349824822846</v>
      </c>
      <c r="H73" s="203" t="s">
        <v>7</v>
      </c>
      <c r="I73" s="204"/>
      <c r="J73" s="205">
        <v>5.891</v>
      </c>
      <c r="K73" s="199">
        <f t="shared" si="2"/>
        <v>71.97632057348282</v>
      </c>
      <c r="L73" s="200"/>
      <c r="M73" s="205">
        <v>5.839</v>
      </c>
      <c r="N73" s="199">
        <f t="shared" si="3"/>
        <v>73.26401865012825</v>
      </c>
      <c r="O73" s="208"/>
      <c r="P73" s="159">
        <v>63</v>
      </c>
    </row>
    <row r="74" spans="1:17" ht="26.25" thickBot="1">
      <c r="A74" s="164" t="s">
        <v>0</v>
      </c>
      <c r="B74" s="12" t="s">
        <v>12</v>
      </c>
      <c r="C74" s="13" t="s">
        <v>13</v>
      </c>
      <c r="D74" s="13" t="s">
        <v>14</v>
      </c>
      <c r="E74" s="13" t="s">
        <v>15</v>
      </c>
      <c r="F74" s="13" t="s">
        <v>16</v>
      </c>
      <c r="G74" s="13" t="s">
        <v>17</v>
      </c>
      <c r="H74" s="14" t="s">
        <v>59</v>
      </c>
      <c r="I74" s="12" t="s">
        <v>12</v>
      </c>
      <c r="J74" s="13" t="s">
        <v>13</v>
      </c>
      <c r="K74" s="165" t="s">
        <v>14</v>
      </c>
      <c r="L74" s="166" t="s">
        <v>15</v>
      </c>
      <c r="M74" s="13" t="s">
        <v>16</v>
      </c>
      <c r="N74" s="13" t="s">
        <v>17</v>
      </c>
      <c r="O74" s="165" t="s">
        <v>59</v>
      </c>
      <c r="P74" s="167" t="s">
        <v>0</v>
      </c>
      <c r="Q74" s="209" t="s">
        <v>63</v>
      </c>
    </row>
    <row r="75" spans="1:17" ht="12.75">
      <c r="A75" s="169" t="s">
        <v>1</v>
      </c>
      <c r="B75" s="32"/>
      <c r="C75" s="33">
        <f>AVERAGE(C10:C73)</f>
        <v>5.894828125000003</v>
      </c>
      <c r="D75" s="33">
        <f>AVERAGE(D10:D73)</f>
        <v>71.8906214906867</v>
      </c>
      <c r="E75" s="32"/>
      <c r="F75" s="170">
        <f>AVERAGE(F10:F73)</f>
        <v>5.863453125000002</v>
      </c>
      <c r="G75" s="32">
        <f>AVERAGE(G10:G73)</f>
        <v>72.68128166038336</v>
      </c>
      <c r="H75" s="171"/>
      <c r="I75" s="32"/>
      <c r="J75" s="33">
        <f>AVERAGE(J10:J73)</f>
        <v>5.901484375000002</v>
      </c>
      <c r="K75" s="33">
        <f>AVERAGE(K10:K73)</f>
        <v>71.73091523873306</v>
      </c>
      <c r="L75" s="32"/>
      <c r="M75" s="32">
        <f>AVERAGE(M10:M73)</f>
        <v>5.8823124999999985</v>
      </c>
      <c r="N75" s="32">
        <f>AVERAGE(N10:N73)</f>
        <v>72.21863504577817</v>
      </c>
      <c r="O75" s="172"/>
      <c r="P75" s="173" t="s">
        <v>1</v>
      </c>
      <c r="Q75" s="210">
        <v>0.15</v>
      </c>
    </row>
    <row r="76" spans="1:16" ht="12.75">
      <c r="A76" s="174" t="s">
        <v>2</v>
      </c>
      <c r="B76" s="34"/>
      <c r="C76" s="35">
        <f>STDEV(C10:C73)</f>
        <v>0.03566713603896907</v>
      </c>
      <c r="D76" s="35">
        <f>STDEV(D10:D73)</f>
        <v>0.867741381311556</v>
      </c>
      <c r="E76" s="34"/>
      <c r="F76" s="175">
        <f>STDEV(F10:F73)</f>
        <v>0.06514572911399802</v>
      </c>
      <c r="G76" s="34">
        <f>STDEV(G10:G73)</f>
        <v>1.655814346769288</v>
      </c>
      <c r="H76" s="176"/>
      <c r="I76" s="34"/>
      <c r="J76" s="35">
        <f>STDEV(J10:J73)</f>
        <v>0.0406639312844913</v>
      </c>
      <c r="K76" s="35">
        <f>STDEV(K10:K73)</f>
        <v>0.9943895478976876</v>
      </c>
      <c r="L76" s="34"/>
      <c r="M76" s="34">
        <f>STDEV(M10:M73)</f>
        <v>0.0686067410730424</v>
      </c>
      <c r="N76" s="34">
        <f>STDEV(N10:N73)</f>
        <v>1.7211161821380614</v>
      </c>
      <c r="O76" s="177"/>
      <c r="P76" s="178" t="s">
        <v>2</v>
      </c>
    </row>
    <row r="77" spans="1:16" ht="12.75">
      <c r="A77" s="179" t="s">
        <v>3</v>
      </c>
      <c r="B77" s="36">
        <f aca="true" t="shared" si="5" ref="B77:G77">MAX(B10:B73)</f>
        <v>0</v>
      </c>
      <c r="C77" s="37">
        <f t="shared" si="5"/>
        <v>5.998</v>
      </c>
      <c r="D77" s="37">
        <f t="shared" si="5"/>
        <v>73.59134266659079</v>
      </c>
      <c r="E77" s="36">
        <f t="shared" si="5"/>
        <v>0</v>
      </c>
      <c r="F77" s="180">
        <f t="shared" si="5"/>
        <v>5.969</v>
      </c>
      <c r="G77" s="36">
        <f t="shared" si="5"/>
        <v>79.79349824822846</v>
      </c>
      <c r="H77" s="181"/>
      <c r="I77" s="36"/>
      <c r="J77" s="37">
        <f>MAX(J10:J73)</f>
        <v>5.983</v>
      </c>
      <c r="K77" s="37">
        <f>MAX(K10:K73)</f>
        <v>74.74148949485607</v>
      </c>
      <c r="L77" s="36">
        <f>MAX(L10:L73)</f>
        <v>0</v>
      </c>
      <c r="M77" s="36">
        <f>MAX(M10:M73)</f>
        <v>6</v>
      </c>
      <c r="N77" s="36">
        <f>MAX(N10:N73)</f>
        <v>78.44180647642784</v>
      </c>
      <c r="O77" s="182"/>
      <c r="P77" s="183" t="s">
        <v>3</v>
      </c>
    </row>
    <row r="78" spans="1:16" ht="12.75">
      <c r="A78" s="179" t="s">
        <v>4</v>
      </c>
      <c r="B78" s="38"/>
      <c r="C78" s="37">
        <f>MIN(C10:C73)</f>
        <v>5.826</v>
      </c>
      <c r="D78" s="37">
        <f>MIN(D10:D73)</f>
        <v>69.43121487311375</v>
      </c>
      <c r="E78" s="36">
        <f>MIN(E10:E73)</f>
        <v>0</v>
      </c>
      <c r="F78" s="180">
        <f>MIN(F10:F73)</f>
        <v>5.595</v>
      </c>
      <c r="G78" s="36">
        <f>MIN(G10:G73)</f>
        <v>70.10750787821175</v>
      </c>
      <c r="H78" s="184"/>
      <c r="I78" s="38"/>
      <c r="J78" s="37">
        <f>MIN(J10:J73)</f>
        <v>5.781</v>
      </c>
      <c r="K78" s="37">
        <f>MIN(K10:K73)</f>
        <v>69.77979376577275</v>
      </c>
      <c r="L78" s="36">
        <f>MIN(L10:L73)</f>
        <v>0</v>
      </c>
      <c r="M78" s="36">
        <f>MIN(M10:M73)</f>
        <v>5.643</v>
      </c>
      <c r="N78" s="36">
        <f>MIN(N10:N73)</f>
        <v>69.38493511111112</v>
      </c>
      <c r="O78" s="185"/>
      <c r="P78" s="183" t="s">
        <v>4</v>
      </c>
    </row>
    <row r="79" spans="1:17" ht="12.75">
      <c r="A79" s="179" t="s">
        <v>60</v>
      </c>
      <c r="B79" s="38"/>
      <c r="C79" s="39"/>
      <c r="D79" s="40">
        <f>COUNTIF(D10:D73,"&lt;70")</f>
        <v>1</v>
      </c>
      <c r="E79" s="38"/>
      <c r="F79" s="38"/>
      <c r="G79" s="41">
        <f>COUNTIF(G10:G73,"&lt;70")</f>
        <v>0</v>
      </c>
      <c r="H79" s="184"/>
      <c r="I79" s="38"/>
      <c r="J79" s="39"/>
      <c r="K79" s="40">
        <f>COUNTIF(K10:K73,"&lt;70")</f>
        <v>3</v>
      </c>
      <c r="L79" s="38"/>
      <c r="M79" s="38"/>
      <c r="N79" s="41">
        <f>COUNTIF(N10:N73,"&lt;70")</f>
        <v>1</v>
      </c>
      <c r="O79" s="185"/>
      <c r="P79" s="183" t="s">
        <v>60</v>
      </c>
      <c r="Q79" t="s">
        <v>21</v>
      </c>
    </row>
    <row r="80" spans="1:16" ht="12.75">
      <c r="A80" s="179" t="s">
        <v>61</v>
      </c>
      <c r="B80" s="38"/>
      <c r="C80" s="39"/>
      <c r="D80" s="40">
        <f>COUNTIF(D10:D73,"&gt;80")</f>
        <v>0</v>
      </c>
      <c r="E80" s="38"/>
      <c r="F80" s="38"/>
      <c r="G80" s="41">
        <f>COUNTIF(G10:G73,"&gt;80")</f>
        <v>0</v>
      </c>
      <c r="H80" s="184"/>
      <c r="I80" s="38"/>
      <c r="J80" s="39"/>
      <c r="K80" s="40">
        <f>COUNTIF(K10:K73,"&gt;80")</f>
        <v>0</v>
      </c>
      <c r="L80" s="38"/>
      <c r="M80" s="38"/>
      <c r="N80" s="41">
        <f>COUNTIF(N10:N73,"&gt;80")</f>
        <v>0</v>
      </c>
      <c r="O80" s="185"/>
      <c r="P80" s="183" t="s">
        <v>61</v>
      </c>
    </row>
    <row r="81" spans="1:16" ht="12.75">
      <c r="A81" s="186" t="s">
        <v>62</v>
      </c>
      <c r="B81" s="41">
        <f>COUNTIF(B10:B73,"&gt;50")</f>
        <v>0</v>
      </c>
      <c r="C81" s="39"/>
      <c r="D81" s="39"/>
      <c r="E81" s="41">
        <f>COUNTIF(E10:E73,"&gt;50")</f>
        <v>0</v>
      </c>
      <c r="F81" s="38"/>
      <c r="G81" s="38"/>
      <c r="H81" s="184"/>
      <c r="I81" s="38"/>
      <c r="J81" s="39"/>
      <c r="K81" s="39"/>
      <c r="L81" s="38"/>
      <c r="M81" s="38"/>
      <c r="N81" s="38"/>
      <c r="O81" s="185"/>
      <c r="P81" s="187" t="s">
        <v>62</v>
      </c>
    </row>
    <row r="82" spans="1:16" ht="12.75">
      <c r="A82" s="188" t="s">
        <v>57</v>
      </c>
      <c r="B82" s="42"/>
      <c r="C82" s="43"/>
      <c r="D82" s="43"/>
      <c r="E82" s="42"/>
      <c r="F82" s="42"/>
      <c r="G82" s="42"/>
      <c r="H82" s="189">
        <f>COUNTIF(H10:H73,"s")+COUNTIF(H10:H73,"s&amp;w")</f>
        <v>0</v>
      </c>
      <c r="I82" s="42"/>
      <c r="J82" s="43"/>
      <c r="K82" s="43"/>
      <c r="L82" s="42"/>
      <c r="M82" s="42"/>
      <c r="N82" s="42"/>
      <c r="O82" s="190">
        <f>COUNTIF(O10:O73,"s")</f>
        <v>0</v>
      </c>
      <c r="P82" s="191" t="s">
        <v>57</v>
      </c>
    </row>
    <row r="83" spans="1:16" ht="13.5" thickBot="1">
      <c r="A83" s="192" t="s">
        <v>58</v>
      </c>
      <c r="B83" s="42"/>
      <c r="C83" s="43"/>
      <c r="D83" s="43"/>
      <c r="E83" s="42"/>
      <c r="F83" s="42"/>
      <c r="G83" s="42"/>
      <c r="H83" s="193">
        <f>COUNTIF(H10:H73,"w")+COUNTIF(H10:H73,"s&amp;w")</f>
        <v>2</v>
      </c>
      <c r="I83" s="42"/>
      <c r="J83" s="43"/>
      <c r="K83" s="43"/>
      <c r="L83" s="42"/>
      <c r="M83" s="42"/>
      <c r="N83" s="42"/>
      <c r="O83" s="194">
        <f>COUNTIF(O10:O73,"w")</f>
        <v>4</v>
      </c>
      <c r="P83" s="195" t="s">
        <v>58</v>
      </c>
    </row>
    <row r="84" spans="1:16" ht="13.5" thickBot="1">
      <c r="A84" s="196" t="s">
        <v>5</v>
      </c>
      <c r="B84" s="211" t="s">
        <v>19</v>
      </c>
      <c r="C84" s="212"/>
      <c r="D84" s="212"/>
      <c r="E84" s="212"/>
      <c r="F84" s="212"/>
      <c r="G84" s="212"/>
      <c r="H84" s="213"/>
      <c r="I84" s="214" t="s">
        <v>20</v>
      </c>
      <c r="J84" s="212"/>
      <c r="K84" s="212"/>
      <c r="L84" s="212"/>
      <c r="M84" s="212"/>
      <c r="N84" s="212"/>
      <c r="O84" s="215"/>
      <c r="P84" s="197" t="s">
        <v>5</v>
      </c>
    </row>
    <row r="85" spans="1:16" ht="12.75">
      <c r="A85" s="198" t="s">
        <v>8</v>
      </c>
      <c r="B85" s="216" t="s">
        <v>18</v>
      </c>
      <c r="C85" s="217"/>
      <c r="N85" s="216" t="s">
        <v>18</v>
      </c>
      <c r="O85" s="217"/>
      <c r="P85" s="198" t="s">
        <v>8</v>
      </c>
    </row>
  </sheetData>
  <mergeCells count="9">
    <mergeCell ref="B7:H7"/>
    <mergeCell ref="I7:O7"/>
    <mergeCell ref="D4:E4"/>
    <mergeCell ref="B6:C6"/>
    <mergeCell ref="N6:O6"/>
    <mergeCell ref="B84:H84"/>
    <mergeCell ref="I84:O84"/>
    <mergeCell ref="B85:C85"/>
    <mergeCell ref="N85:O85"/>
  </mergeCells>
  <printOptions/>
  <pageMargins left="0.45" right="0.46" top="0.17" bottom="0.15" header="0.13" footer="0.14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1"/>
  <sheetViews>
    <sheetView workbookViewId="0" topLeftCell="R1">
      <selection activeCell="D13" sqref="D13"/>
    </sheetView>
  </sheetViews>
  <sheetFormatPr defaultColWidth="11.421875" defaultRowHeight="12.75"/>
  <sheetData>
    <row r="2" spans="20:21" ht="12.75">
      <c r="T2" s="46" t="s">
        <v>22</v>
      </c>
      <c r="U2" s="46" t="s">
        <v>23</v>
      </c>
    </row>
    <row r="3" spans="20:21" ht="12.75">
      <c r="T3" s="27">
        <v>0</v>
      </c>
      <c r="U3" s="27">
        <v>10.5</v>
      </c>
    </row>
    <row r="4" spans="20:21" ht="13.5" thickBot="1">
      <c r="T4" s="27">
        <v>30</v>
      </c>
      <c r="U4" s="27">
        <v>10.46</v>
      </c>
    </row>
    <row r="5" spans="1:21" ht="14.25" thickBot="1" thickTop="1">
      <c r="A5" s="226" t="s">
        <v>50</v>
      </c>
      <c r="B5" s="227"/>
      <c r="C5" s="47" t="s">
        <v>41</v>
      </c>
      <c r="D5" s="48" t="s">
        <v>26</v>
      </c>
      <c r="E5" s="49" t="s">
        <v>43</v>
      </c>
      <c r="F5" s="50" t="s">
        <v>27</v>
      </c>
      <c r="G5" s="51" t="s">
        <v>28</v>
      </c>
      <c r="I5" s="226" t="s">
        <v>50</v>
      </c>
      <c r="J5" s="227"/>
      <c r="K5" s="52"/>
      <c r="L5" s="47" t="s">
        <v>55</v>
      </c>
      <c r="M5" s="48" t="s">
        <v>26</v>
      </c>
      <c r="N5" s="53" t="s">
        <v>40</v>
      </c>
      <c r="O5" s="53"/>
      <c r="P5" s="49"/>
      <c r="Q5" s="50" t="s">
        <v>27</v>
      </c>
      <c r="R5" s="51" t="s">
        <v>28</v>
      </c>
      <c r="T5" s="27">
        <v>60</v>
      </c>
      <c r="U5" s="27">
        <v>10.4</v>
      </c>
    </row>
    <row r="6" spans="1:21" ht="14.25" thickBot="1">
      <c r="A6" s="54" t="s">
        <v>5</v>
      </c>
      <c r="B6" s="228" t="s">
        <v>51</v>
      </c>
      <c r="C6" s="229"/>
      <c r="D6" s="228" t="s">
        <v>52</v>
      </c>
      <c r="E6" s="229"/>
      <c r="F6" s="55" t="s">
        <v>44</v>
      </c>
      <c r="G6" s="56" t="s">
        <v>29</v>
      </c>
      <c r="I6" s="57" t="s">
        <v>5</v>
      </c>
      <c r="J6" s="230" t="s">
        <v>51</v>
      </c>
      <c r="K6" s="231"/>
      <c r="L6" s="232"/>
      <c r="M6" s="230" t="s">
        <v>52</v>
      </c>
      <c r="N6" s="231"/>
      <c r="O6" s="231"/>
      <c r="P6" s="232"/>
      <c r="Q6" s="58" t="s">
        <v>44</v>
      </c>
      <c r="R6" s="59" t="s">
        <v>29</v>
      </c>
      <c r="T6" s="27">
        <v>90</v>
      </c>
      <c r="U6" s="27">
        <v>10.32</v>
      </c>
    </row>
    <row r="7" spans="1:21" ht="15" thickBot="1">
      <c r="A7" s="60" t="s">
        <v>45</v>
      </c>
      <c r="B7" s="61">
        <v>2.2</v>
      </c>
      <c r="C7" s="61">
        <v>3.1</v>
      </c>
      <c r="D7" s="62">
        <v>4</v>
      </c>
      <c r="E7" s="62">
        <v>5.2</v>
      </c>
      <c r="F7" s="63"/>
      <c r="G7" s="56"/>
      <c r="I7" s="64"/>
      <c r="J7" s="233" t="s">
        <v>46</v>
      </c>
      <c r="K7" s="234"/>
      <c r="L7" s="235" t="s">
        <v>31</v>
      </c>
      <c r="M7" s="233" t="s">
        <v>47</v>
      </c>
      <c r="N7" s="234"/>
      <c r="O7" s="234"/>
      <c r="P7" s="235" t="s">
        <v>30</v>
      </c>
      <c r="Q7" s="65"/>
      <c r="R7" s="56"/>
      <c r="T7" s="27">
        <v>120</v>
      </c>
      <c r="U7" s="27">
        <v>10.23</v>
      </c>
    </row>
    <row r="8" spans="1:21" ht="14.25" thickBot="1">
      <c r="A8" s="60"/>
      <c r="B8" s="236" t="s">
        <v>24</v>
      </c>
      <c r="C8" s="237"/>
      <c r="D8" s="237"/>
      <c r="E8" s="238"/>
      <c r="F8" s="65"/>
      <c r="G8" s="56"/>
      <c r="I8" s="60"/>
      <c r="J8" s="239" t="s">
        <v>48</v>
      </c>
      <c r="K8" s="240"/>
      <c r="L8" s="241"/>
      <c r="M8" s="242" t="s">
        <v>48</v>
      </c>
      <c r="N8" s="243"/>
      <c r="O8" s="243"/>
      <c r="P8" s="244"/>
      <c r="Q8" s="65"/>
      <c r="R8" s="56"/>
      <c r="T8" s="27">
        <v>150</v>
      </c>
      <c r="U8" s="27">
        <v>10.17</v>
      </c>
    </row>
    <row r="9" spans="1:21" ht="14.25" thickBot="1">
      <c r="A9" s="66" t="s">
        <v>48</v>
      </c>
      <c r="B9" s="67" t="s">
        <v>32</v>
      </c>
      <c r="C9" s="68" t="s">
        <v>33</v>
      </c>
      <c r="D9" s="67" t="s">
        <v>34</v>
      </c>
      <c r="E9" s="69" t="s">
        <v>35</v>
      </c>
      <c r="F9" s="242" t="s">
        <v>25</v>
      </c>
      <c r="G9" s="245"/>
      <c r="I9" s="66" t="s">
        <v>49</v>
      </c>
      <c r="J9" s="70" t="s">
        <v>42</v>
      </c>
      <c r="K9" s="71" t="s">
        <v>42</v>
      </c>
      <c r="L9" s="71" t="s">
        <v>42</v>
      </c>
      <c r="M9" s="70" t="s">
        <v>53</v>
      </c>
      <c r="N9" s="72" t="s">
        <v>54</v>
      </c>
      <c r="O9" s="73" t="s">
        <v>54</v>
      </c>
      <c r="P9" s="74" t="s">
        <v>53</v>
      </c>
      <c r="Q9" s="242" t="s">
        <v>25</v>
      </c>
      <c r="R9" s="245"/>
      <c r="T9" s="27">
        <v>180</v>
      </c>
      <c r="U9" s="27">
        <v>10.09</v>
      </c>
    </row>
    <row r="10" spans="1:21" ht="12.75">
      <c r="A10" s="75">
        <v>0</v>
      </c>
      <c r="B10" s="76">
        <v>208</v>
      </c>
      <c r="C10" s="77">
        <v>250</v>
      </c>
      <c r="D10" s="78">
        <v>204</v>
      </c>
      <c r="E10" s="77">
        <v>194</v>
      </c>
      <c r="F10" s="246"/>
      <c r="G10" s="247"/>
      <c r="I10" s="75">
        <v>5</v>
      </c>
      <c r="J10" s="76"/>
      <c r="K10" s="79"/>
      <c r="L10" s="77"/>
      <c r="M10" s="78"/>
      <c r="N10" s="80"/>
      <c r="O10" s="81"/>
      <c r="P10" s="77"/>
      <c r="Q10" s="82"/>
      <c r="R10" s="83"/>
      <c r="T10" s="27">
        <v>210</v>
      </c>
      <c r="U10" s="27">
        <v>10.03</v>
      </c>
    </row>
    <row r="11" spans="1:21" ht="12.75">
      <c r="A11" s="84">
        <v>1</v>
      </c>
      <c r="B11" s="85">
        <v>208</v>
      </c>
      <c r="C11" s="86">
        <v>244</v>
      </c>
      <c r="D11" s="87">
        <v>206</v>
      </c>
      <c r="E11" s="86">
        <v>203</v>
      </c>
      <c r="F11" s="248"/>
      <c r="G11" s="249"/>
      <c r="I11" s="84">
        <v>6</v>
      </c>
      <c r="J11" s="85"/>
      <c r="K11" s="88"/>
      <c r="L11" s="86"/>
      <c r="M11" s="87"/>
      <c r="N11" s="89"/>
      <c r="O11" s="90"/>
      <c r="P11" s="86"/>
      <c r="Q11" s="91"/>
      <c r="R11" s="92"/>
      <c r="T11" s="27">
        <v>240</v>
      </c>
      <c r="U11" s="27">
        <v>9.93</v>
      </c>
    </row>
    <row r="12" spans="1:21" ht="12.75">
      <c r="A12" s="84">
        <v>2</v>
      </c>
      <c r="B12" s="85">
        <v>202</v>
      </c>
      <c r="C12" s="86">
        <v>246</v>
      </c>
      <c r="D12" s="87">
        <v>205</v>
      </c>
      <c r="E12" s="86">
        <v>198</v>
      </c>
      <c r="F12" s="248"/>
      <c r="G12" s="249"/>
      <c r="I12" s="84">
        <v>10</v>
      </c>
      <c r="J12" s="85"/>
      <c r="K12" s="88"/>
      <c r="L12" s="86"/>
      <c r="M12" s="87"/>
      <c r="N12" s="89"/>
      <c r="O12" s="88"/>
      <c r="P12" s="86"/>
      <c r="Q12" s="91"/>
      <c r="R12" s="92"/>
      <c r="T12" s="27">
        <v>270</v>
      </c>
      <c r="U12" s="27">
        <v>9.88</v>
      </c>
    </row>
    <row r="13" spans="1:21" ht="12.75">
      <c r="A13" s="84">
        <v>3</v>
      </c>
      <c r="B13" s="85">
        <v>210</v>
      </c>
      <c r="C13" s="86">
        <v>252</v>
      </c>
      <c r="D13" s="87">
        <v>209</v>
      </c>
      <c r="E13" s="86">
        <v>199</v>
      </c>
      <c r="F13" s="248"/>
      <c r="G13" s="249"/>
      <c r="I13" s="84">
        <v>15</v>
      </c>
      <c r="J13" s="85"/>
      <c r="K13" s="88"/>
      <c r="L13" s="86"/>
      <c r="M13" s="87"/>
      <c r="N13" s="89"/>
      <c r="O13" s="88"/>
      <c r="P13" s="86"/>
      <c r="Q13" s="91"/>
      <c r="R13" s="92"/>
      <c r="T13" s="27">
        <v>300</v>
      </c>
      <c r="U13" s="27">
        <v>9.83</v>
      </c>
    </row>
    <row r="14" spans="1:21" ht="12.75">
      <c r="A14" s="84">
        <v>4</v>
      </c>
      <c r="B14" s="85">
        <v>205</v>
      </c>
      <c r="C14" s="86">
        <v>245</v>
      </c>
      <c r="D14" s="87">
        <v>206</v>
      </c>
      <c r="E14" s="86">
        <v>198</v>
      </c>
      <c r="F14" s="248"/>
      <c r="G14" s="249"/>
      <c r="I14" s="84">
        <v>20</v>
      </c>
      <c r="J14" s="85"/>
      <c r="K14" s="88"/>
      <c r="L14" s="86"/>
      <c r="M14" s="87"/>
      <c r="N14" s="89"/>
      <c r="O14" s="88"/>
      <c r="P14" s="86"/>
      <c r="Q14" s="91"/>
      <c r="R14" s="92"/>
      <c r="T14" s="27">
        <v>330</v>
      </c>
      <c r="U14" s="27">
        <v>9.74</v>
      </c>
    </row>
    <row r="15" spans="1:21" ht="12.75">
      <c r="A15" s="84">
        <v>5</v>
      </c>
      <c r="B15" s="85">
        <v>203</v>
      </c>
      <c r="C15" s="86">
        <v>247</v>
      </c>
      <c r="D15" s="87">
        <v>206</v>
      </c>
      <c r="E15" s="86">
        <v>198</v>
      </c>
      <c r="F15" s="248"/>
      <c r="G15" s="249"/>
      <c r="I15" s="84">
        <v>25</v>
      </c>
      <c r="J15" s="85"/>
      <c r="K15" s="88"/>
      <c r="L15" s="86"/>
      <c r="M15" s="87"/>
      <c r="N15" s="89"/>
      <c r="O15" s="88"/>
      <c r="P15" s="86"/>
      <c r="Q15" s="91"/>
      <c r="R15" s="92"/>
      <c r="T15" s="27">
        <v>360</v>
      </c>
      <c r="U15" s="27">
        <v>9.67</v>
      </c>
    </row>
    <row r="16" spans="1:21" ht="12.75">
      <c r="A16" s="84">
        <v>6</v>
      </c>
      <c r="B16" s="85">
        <v>207</v>
      </c>
      <c r="C16" s="86">
        <v>245</v>
      </c>
      <c r="D16" s="87">
        <v>202</v>
      </c>
      <c r="E16" s="86">
        <v>202</v>
      </c>
      <c r="F16" s="248"/>
      <c r="G16" s="249"/>
      <c r="I16" s="84">
        <v>30</v>
      </c>
      <c r="J16" s="85"/>
      <c r="K16" s="88"/>
      <c r="L16" s="86"/>
      <c r="M16" s="87"/>
      <c r="N16" s="89"/>
      <c r="O16" s="88"/>
      <c r="P16" s="86"/>
      <c r="Q16" s="91"/>
      <c r="R16" s="92"/>
      <c r="T16" s="27">
        <v>390</v>
      </c>
      <c r="U16" s="27">
        <v>9.6</v>
      </c>
    </row>
    <row r="17" spans="1:21" ht="12.75">
      <c r="A17" s="84">
        <v>7</v>
      </c>
      <c r="B17" s="85">
        <v>203</v>
      </c>
      <c r="C17" s="86">
        <v>245</v>
      </c>
      <c r="D17" s="87">
        <v>199</v>
      </c>
      <c r="E17" s="86">
        <v>199</v>
      </c>
      <c r="F17" s="248"/>
      <c r="G17" s="249"/>
      <c r="I17" s="84">
        <v>35</v>
      </c>
      <c r="J17" s="85"/>
      <c r="K17" s="88"/>
      <c r="L17" s="86"/>
      <c r="M17" s="87"/>
      <c r="N17" s="89"/>
      <c r="O17" s="88"/>
      <c r="P17" s="86"/>
      <c r="Q17" s="91"/>
      <c r="R17" s="92"/>
      <c r="T17" s="27">
        <v>420</v>
      </c>
      <c r="U17" s="27">
        <v>9.54</v>
      </c>
    </row>
    <row r="18" spans="1:21" ht="12.75">
      <c r="A18" s="84">
        <v>8</v>
      </c>
      <c r="B18" s="85">
        <v>211</v>
      </c>
      <c r="C18" s="86">
        <v>245</v>
      </c>
      <c r="D18" s="87">
        <v>198</v>
      </c>
      <c r="E18" s="86">
        <v>199</v>
      </c>
      <c r="F18" s="248"/>
      <c r="G18" s="249"/>
      <c r="I18" s="84">
        <v>40</v>
      </c>
      <c r="J18" s="85"/>
      <c r="K18" s="88"/>
      <c r="L18" s="86"/>
      <c r="M18" s="87"/>
      <c r="N18" s="89"/>
      <c r="O18" s="88"/>
      <c r="P18" s="86"/>
      <c r="Q18" s="93"/>
      <c r="R18" s="92"/>
      <c r="T18" s="27">
        <v>450</v>
      </c>
      <c r="U18" s="27">
        <v>9.49</v>
      </c>
    </row>
    <row r="19" spans="1:21" ht="12.75">
      <c r="A19" s="84">
        <v>9</v>
      </c>
      <c r="B19" s="85">
        <v>208</v>
      </c>
      <c r="C19" s="86">
        <v>246</v>
      </c>
      <c r="D19" s="87">
        <v>200</v>
      </c>
      <c r="E19" s="86">
        <v>202</v>
      </c>
      <c r="F19" s="248"/>
      <c r="G19" s="249"/>
      <c r="I19" s="84">
        <v>45</v>
      </c>
      <c r="J19" s="85"/>
      <c r="K19" s="88"/>
      <c r="L19" s="86"/>
      <c r="M19" s="87"/>
      <c r="N19" s="89"/>
      <c r="O19" s="88"/>
      <c r="P19" s="86"/>
      <c r="Q19" s="93"/>
      <c r="R19" s="92"/>
      <c r="T19" s="27">
        <v>480</v>
      </c>
      <c r="U19" s="27">
        <v>9.42</v>
      </c>
    </row>
    <row r="20" spans="1:21" ht="12.75">
      <c r="A20" s="84">
        <v>10</v>
      </c>
      <c r="B20" s="85">
        <v>210</v>
      </c>
      <c r="C20" s="86">
        <v>242</v>
      </c>
      <c r="D20" s="87">
        <v>210</v>
      </c>
      <c r="E20" s="86">
        <v>202</v>
      </c>
      <c r="F20" s="248"/>
      <c r="G20" s="249"/>
      <c r="I20" s="84">
        <v>50</v>
      </c>
      <c r="J20" s="85"/>
      <c r="K20" s="88"/>
      <c r="L20" s="86"/>
      <c r="M20" s="87"/>
      <c r="N20" s="89"/>
      <c r="O20" s="88"/>
      <c r="P20" s="86"/>
      <c r="Q20" s="91"/>
      <c r="R20" s="92"/>
      <c r="T20" s="27">
        <v>510</v>
      </c>
      <c r="U20" s="27">
        <v>9.35</v>
      </c>
    </row>
    <row r="21" spans="1:21" ht="12.75">
      <c r="A21" s="84">
        <v>11</v>
      </c>
      <c r="B21" s="85">
        <v>209</v>
      </c>
      <c r="C21" s="86">
        <v>250</v>
      </c>
      <c r="D21" s="87">
        <v>208</v>
      </c>
      <c r="E21" s="86">
        <v>199</v>
      </c>
      <c r="F21" s="248"/>
      <c r="G21" s="249"/>
      <c r="I21" s="84">
        <v>55</v>
      </c>
      <c r="J21" s="85"/>
      <c r="K21" s="88"/>
      <c r="L21" s="86"/>
      <c r="M21" s="87"/>
      <c r="N21" s="89"/>
      <c r="O21" s="88"/>
      <c r="P21" s="86"/>
      <c r="Q21" s="94"/>
      <c r="R21" s="92"/>
      <c r="T21" s="27">
        <v>540</v>
      </c>
      <c r="U21" s="27">
        <v>9.28</v>
      </c>
    </row>
    <row r="22" spans="1:21" ht="12.75">
      <c r="A22" s="84">
        <v>12</v>
      </c>
      <c r="B22" s="85">
        <v>216</v>
      </c>
      <c r="C22" s="86">
        <v>241</v>
      </c>
      <c r="D22" s="87">
        <v>202</v>
      </c>
      <c r="E22" s="86">
        <v>194</v>
      </c>
      <c r="F22" s="248"/>
      <c r="G22" s="249"/>
      <c r="I22" s="84">
        <v>60</v>
      </c>
      <c r="J22" s="85"/>
      <c r="K22" s="88"/>
      <c r="L22" s="86"/>
      <c r="M22" s="87"/>
      <c r="N22" s="89"/>
      <c r="O22" s="88"/>
      <c r="P22" s="86"/>
      <c r="Q22" s="93"/>
      <c r="R22" s="92"/>
      <c r="T22" s="158">
        <v>570</v>
      </c>
      <c r="U22" s="27">
        <v>9.23</v>
      </c>
    </row>
    <row r="23" spans="1:21" ht="12.75">
      <c r="A23" s="84">
        <v>13</v>
      </c>
      <c r="B23" s="85">
        <v>210</v>
      </c>
      <c r="C23" s="86">
        <v>243</v>
      </c>
      <c r="D23" s="87">
        <v>198</v>
      </c>
      <c r="E23" s="86">
        <v>203</v>
      </c>
      <c r="F23" s="248"/>
      <c r="G23" s="249"/>
      <c r="I23" s="84">
        <v>65</v>
      </c>
      <c r="J23" s="85"/>
      <c r="K23" s="88"/>
      <c r="L23" s="86"/>
      <c r="M23" s="87"/>
      <c r="N23" s="89"/>
      <c r="O23" s="88"/>
      <c r="P23" s="86"/>
      <c r="Q23" s="93"/>
      <c r="R23" s="92"/>
      <c r="T23" s="158">
        <v>600</v>
      </c>
      <c r="U23" s="27">
        <v>9.15</v>
      </c>
    </row>
    <row r="24" spans="1:21" ht="12.75">
      <c r="A24" s="84">
        <v>14</v>
      </c>
      <c r="B24" s="85">
        <v>207</v>
      </c>
      <c r="C24" s="86">
        <v>258</v>
      </c>
      <c r="D24" s="87">
        <v>204</v>
      </c>
      <c r="E24" s="86">
        <v>204</v>
      </c>
      <c r="F24" s="248"/>
      <c r="G24" s="249"/>
      <c r="I24" s="84">
        <v>70</v>
      </c>
      <c r="J24" s="85"/>
      <c r="K24" s="88"/>
      <c r="L24" s="86"/>
      <c r="M24" s="87"/>
      <c r="N24" s="89"/>
      <c r="O24" s="88"/>
      <c r="P24" s="86"/>
      <c r="Q24" s="93"/>
      <c r="R24" s="92"/>
      <c r="T24" s="158">
        <f>26*60+30</f>
        <v>1590</v>
      </c>
      <c r="U24" s="27">
        <v>7.32</v>
      </c>
    </row>
    <row r="25" spans="1:21" ht="12.75">
      <c r="A25" s="84">
        <v>15</v>
      </c>
      <c r="B25" s="85">
        <v>204</v>
      </c>
      <c r="C25" s="86">
        <v>248</v>
      </c>
      <c r="D25" s="87">
        <v>202</v>
      </c>
      <c r="E25" s="86">
        <v>196</v>
      </c>
      <c r="F25" s="248"/>
      <c r="G25" s="249"/>
      <c r="I25" s="84">
        <v>75</v>
      </c>
      <c r="J25" s="85"/>
      <c r="K25" s="88"/>
      <c r="L25" s="86"/>
      <c r="M25" s="87"/>
      <c r="N25" s="89"/>
      <c r="O25" s="88"/>
      <c r="P25" s="86"/>
      <c r="Q25" s="93"/>
      <c r="R25" s="92"/>
      <c r="T25" s="158">
        <f>27*60</f>
        <v>1620</v>
      </c>
      <c r="U25" s="27">
        <v>7.27</v>
      </c>
    </row>
    <row r="26" spans="1:21" ht="12.75">
      <c r="A26" s="84">
        <v>16</v>
      </c>
      <c r="B26" s="85">
        <v>198</v>
      </c>
      <c r="C26" s="86">
        <v>236</v>
      </c>
      <c r="D26" s="87">
        <v>194</v>
      </c>
      <c r="E26" s="86">
        <v>206</v>
      </c>
      <c r="F26" s="248"/>
      <c r="G26" s="249"/>
      <c r="I26" s="84">
        <v>80</v>
      </c>
      <c r="J26" s="85"/>
      <c r="K26" s="88"/>
      <c r="L26" s="86"/>
      <c r="M26" s="87"/>
      <c r="N26" s="89"/>
      <c r="O26" s="88"/>
      <c r="P26" s="86"/>
      <c r="Q26" s="91"/>
      <c r="R26" s="92"/>
      <c r="T26" s="158">
        <f>28*60</f>
        <v>1680</v>
      </c>
      <c r="U26" s="27">
        <v>7.17</v>
      </c>
    </row>
    <row r="27" spans="1:21" ht="12.75">
      <c r="A27" s="84">
        <v>17</v>
      </c>
      <c r="B27" s="85">
        <v>208</v>
      </c>
      <c r="C27" s="86">
        <v>233</v>
      </c>
      <c r="D27" s="87">
        <v>189</v>
      </c>
      <c r="E27" s="86">
        <v>206</v>
      </c>
      <c r="F27" s="248"/>
      <c r="G27" s="249"/>
      <c r="I27" s="84">
        <v>85</v>
      </c>
      <c r="J27" s="85"/>
      <c r="K27" s="88"/>
      <c r="L27" s="86"/>
      <c r="M27" s="87"/>
      <c r="N27" s="89"/>
      <c r="O27" s="88"/>
      <c r="P27" s="86"/>
      <c r="Q27" s="94"/>
      <c r="R27" s="92"/>
      <c r="T27" s="158">
        <f>29*60</f>
        <v>1740</v>
      </c>
      <c r="U27" s="27">
        <v>7.07</v>
      </c>
    </row>
    <row r="28" spans="1:21" ht="12.75">
      <c r="A28" s="84">
        <v>18</v>
      </c>
      <c r="B28" s="85">
        <v>197</v>
      </c>
      <c r="C28" s="86">
        <v>238</v>
      </c>
      <c r="D28" s="87">
        <v>193</v>
      </c>
      <c r="E28" s="86">
        <v>202</v>
      </c>
      <c r="F28" s="248"/>
      <c r="G28" s="249"/>
      <c r="I28" s="84">
        <v>86</v>
      </c>
      <c r="J28" s="85"/>
      <c r="K28" s="88"/>
      <c r="L28" s="86"/>
      <c r="M28" s="87"/>
      <c r="N28" s="95"/>
      <c r="O28" s="88"/>
      <c r="P28" s="86"/>
      <c r="Q28" s="91"/>
      <c r="R28" s="92"/>
      <c r="T28" s="158">
        <f>30*60</f>
        <v>1800</v>
      </c>
      <c r="U28" s="27">
        <v>6.98</v>
      </c>
    </row>
    <row r="29" spans="1:18" ht="12.75">
      <c r="A29" s="84">
        <v>19</v>
      </c>
      <c r="B29" s="85">
        <v>197</v>
      </c>
      <c r="C29" s="86">
        <v>238</v>
      </c>
      <c r="D29" s="87">
        <v>189</v>
      </c>
      <c r="E29" s="86">
        <v>209</v>
      </c>
      <c r="F29" s="248"/>
      <c r="G29" s="249"/>
      <c r="I29" s="84">
        <v>90</v>
      </c>
      <c r="J29" s="85"/>
      <c r="K29" s="88"/>
      <c r="L29" s="86"/>
      <c r="M29" s="96"/>
      <c r="N29" s="89"/>
      <c r="O29" s="97"/>
      <c r="P29" s="86"/>
      <c r="Q29" s="94"/>
      <c r="R29" s="92"/>
    </row>
    <row r="30" spans="1:18" ht="12.75">
      <c r="A30" s="84">
        <v>20</v>
      </c>
      <c r="B30" s="85">
        <v>203</v>
      </c>
      <c r="C30" s="86">
        <v>240</v>
      </c>
      <c r="D30" s="87">
        <v>189</v>
      </c>
      <c r="E30" s="86">
        <v>196</v>
      </c>
      <c r="F30" s="248"/>
      <c r="G30" s="249"/>
      <c r="I30" s="84">
        <v>95</v>
      </c>
      <c r="J30" s="85"/>
      <c r="K30" s="88"/>
      <c r="L30" s="86"/>
      <c r="M30" s="87"/>
      <c r="N30" s="89"/>
      <c r="O30" s="88"/>
      <c r="P30" s="86"/>
      <c r="Q30" s="91"/>
      <c r="R30" s="92"/>
    </row>
    <row r="31" spans="1:18" ht="12.75">
      <c r="A31" s="84">
        <v>21</v>
      </c>
      <c r="B31" s="85">
        <v>205</v>
      </c>
      <c r="C31" s="86">
        <v>239</v>
      </c>
      <c r="D31" s="87">
        <v>186</v>
      </c>
      <c r="E31" s="86">
        <v>203</v>
      </c>
      <c r="F31" s="248"/>
      <c r="G31" s="249"/>
      <c r="I31" s="84">
        <v>100</v>
      </c>
      <c r="J31" s="85"/>
      <c r="K31" s="88"/>
      <c r="L31" s="86"/>
      <c r="M31" s="98"/>
      <c r="N31" s="89"/>
      <c r="O31" s="90"/>
      <c r="P31" s="86"/>
      <c r="Q31" s="94"/>
      <c r="R31" s="92"/>
    </row>
    <row r="32" spans="1:18" ht="12.75">
      <c r="A32" s="84">
        <v>22</v>
      </c>
      <c r="B32" s="85">
        <v>205</v>
      </c>
      <c r="C32" s="86">
        <v>239</v>
      </c>
      <c r="D32" s="87">
        <v>190</v>
      </c>
      <c r="E32" s="86">
        <v>201</v>
      </c>
      <c r="F32" s="248"/>
      <c r="G32" s="249"/>
      <c r="I32" s="84">
        <v>105</v>
      </c>
      <c r="J32" s="85"/>
      <c r="K32" s="88"/>
      <c r="L32" s="86"/>
      <c r="M32" s="87"/>
      <c r="N32" s="95"/>
      <c r="O32" s="88"/>
      <c r="P32" s="86"/>
      <c r="Q32" s="93"/>
      <c r="R32" s="92"/>
    </row>
    <row r="33" spans="1:18" ht="12.75">
      <c r="A33" s="84">
        <v>23</v>
      </c>
      <c r="B33" s="85">
        <v>207</v>
      </c>
      <c r="C33" s="86">
        <v>231</v>
      </c>
      <c r="D33" s="87">
        <v>192</v>
      </c>
      <c r="E33" s="86">
        <v>200</v>
      </c>
      <c r="F33" s="248"/>
      <c r="G33" s="249"/>
      <c r="I33" s="84">
        <v>110</v>
      </c>
      <c r="J33" s="85"/>
      <c r="K33" s="88"/>
      <c r="L33" s="86"/>
      <c r="M33" s="87"/>
      <c r="N33" s="89"/>
      <c r="O33" s="88"/>
      <c r="P33" s="86"/>
      <c r="Q33" s="93"/>
      <c r="R33" s="92"/>
    </row>
    <row r="34" spans="1:18" ht="12.75">
      <c r="A34" s="84">
        <v>24</v>
      </c>
      <c r="B34" s="85">
        <v>203</v>
      </c>
      <c r="C34" s="86">
        <v>235</v>
      </c>
      <c r="D34" s="87">
        <v>190</v>
      </c>
      <c r="E34" s="86">
        <v>199</v>
      </c>
      <c r="F34" s="248"/>
      <c r="G34" s="249"/>
      <c r="I34" s="84">
        <v>115</v>
      </c>
      <c r="J34" s="85"/>
      <c r="K34" s="88"/>
      <c r="L34" s="86"/>
      <c r="M34" s="87"/>
      <c r="N34" s="89"/>
      <c r="O34" s="88"/>
      <c r="P34" s="86"/>
      <c r="Q34" s="93"/>
      <c r="R34" s="92"/>
    </row>
    <row r="35" spans="1:18" ht="12.75">
      <c r="A35" s="84">
        <v>25</v>
      </c>
      <c r="B35" s="85">
        <v>198</v>
      </c>
      <c r="C35" s="86">
        <v>239</v>
      </c>
      <c r="D35" s="87">
        <v>188</v>
      </c>
      <c r="E35" s="86">
        <v>203</v>
      </c>
      <c r="F35" s="248"/>
      <c r="G35" s="249"/>
      <c r="I35" s="84">
        <v>120</v>
      </c>
      <c r="J35" s="85"/>
      <c r="K35" s="88"/>
      <c r="L35" s="86"/>
      <c r="M35" s="87"/>
      <c r="N35" s="89"/>
      <c r="O35" s="88"/>
      <c r="P35" s="86"/>
      <c r="Q35" s="93"/>
      <c r="R35" s="92"/>
    </row>
    <row r="36" spans="1:18" ht="12.75">
      <c r="A36" s="84">
        <v>26</v>
      </c>
      <c r="B36" s="85">
        <v>202</v>
      </c>
      <c r="C36" s="86">
        <v>234</v>
      </c>
      <c r="D36" s="87">
        <v>192</v>
      </c>
      <c r="E36" s="86">
        <v>206</v>
      </c>
      <c r="F36" s="248"/>
      <c r="G36" s="249"/>
      <c r="I36" s="84">
        <v>125</v>
      </c>
      <c r="J36" s="85"/>
      <c r="K36" s="88"/>
      <c r="L36" s="86"/>
      <c r="M36" s="87"/>
      <c r="N36" s="89"/>
      <c r="O36" s="88"/>
      <c r="P36" s="86"/>
      <c r="Q36" s="91"/>
      <c r="R36" s="92"/>
    </row>
    <row r="37" spans="1:18" ht="12.75">
      <c r="A37" s="84">
        <v>27</v>
      </c>
      <c r="B37" s="85">
        <v>204</v>
      </c>
      <c r="C37" s="86">
        <v>238</v>
      </c>
      <c r="D37" s="87">
        <v>192</v>
      </c>
      <c r="E37" s="86">
        <v>204</v>
      </c>
      <c r="F37" s="248"/>
      <c r="G37" s="249"/>
      <c r="I37" s="84">
        <v>130</v>
      </c>
      <c r="J37" s="85"/>
      <c r="K37" s="88"/>
      <c r="L37" s="86"/>
      <c r="M37" s="87"/>
      <c r="N37" s="89"/>
      <c r="O37" s="88"/>
      <c r="P37" s="86"/>
      <c r="Q37" s="93"/>
      <c r="R37" s="92"/>
    </row>
    <row r="38" spans="1:18" ht="12.75">
      <c r="A38" s="84">
        <v>28</v>
      </c>
      <c r="B38" s="85">
        <v>198</v>
      </c>
      <c r="C38" s="86">
        <v>242</v>
      </c>
      <c r="D38" s="87">
        <v>192</v>
      </c>
      <c r="E38" s="86">
        <v>199</v>
      </c>
      <c r="F38" s="248"/>
      <c r="G38" s="249"/>
      <c r="I38" s="84">
        <v>135</v>
      </c>
      <c r="J38" s="85"/>
      <c r="K38" s="88"/>
      <c r="L38" s="86"/>
      <c r="M38" s="87"/>
      <c r="N38" s="89"/>
      <c r="O38" s="88"/>
      <c r="P38" s="86"/>
      <c r="Q38" s="93"/>
      <c r="R38" s="92"/>
    </row>
    <row r="39" spans="1:18" ht="12.75">
      <c r="A39" s="84">
        <v>29</v>
      </c>
      <c r="B39" s="85">
        <v>200</v>
      </c>
      <c r="C39" s="86">
        <v>236</v>
      </c>
      <c r="D39" s="87">
        <v>192</v>
      </c>
      <c r="E39" s="86">
        <v>204</v>
      </c>
      <c r="F39" s="248"/>
      <c r="G39" s="249"/>
      <c r="I39" s="84">
        <v>140</v>
      </c>
      <c r="J39" s="85"/>
      <c r="K39" s="88"/>
      <c r="L39" s="86"/>
      <c r="M39" s="87"/>
      <c r="N39" s="89"/>
      <c r="O39" s="88"/>
      <c r="P39" s="86"/>
      <c r="Q39" s="91"/>
      <c r="R39" s="92"/>
    </row>
    <row r="40" spans="1:18" ht="12.75">
      <c r="A40" s="84">
        <v>30</v>
      </c>
      <c r="B40" s="85">
        <v>202</v>
      </c>
      <c r="C40" s="86">
        <v>234</v>
      </c>
      <c r="D40" s="87">
        <v>184</v>
      </c>
      <c r="E40" s="86">
        <v>201</v>
      </c>
      <c r="F40" s="248"/>
      <c r="G40" s="249"/>
      <c r="I40" s="84">
        <v>145</v>
      </c>
      <c r="J40" s="85"/>
      <c r="K40" s="88"/>
      <c r="L40" s="86"/>
      <c r="M40" s="87"/>
      <c r="N40" s="89"/>
      <c r="O40" s="88"/>
      <c r="P40" s="86"/>
      <c r="Q40" s="93"/>
      <c r="R40" s="92"/>
    </row>
    <row r="41" spans="1:18" ht="12.75">
      <c r="A41" s="84">
        <v>31</v>
      </c>
      <c r="B41" s="85">
        <v>199</v>
      </c>
      <c r="C41" s="86">
        <v>237</v>
      </c>
      <c r="D41" s="87">
        <v>188</v>
      </c>
      <c r="E41" s="86">
        <v>192</v>
      </c>
      <c r="F41" s="248"/>
      <c r="G41" s="249"/>
      <c r="I41" s="84">
        <v>150</v>
      </c>
      <c r="J41" s="85"/>
      <c r="K41" s="88"/>
      <c r="L41" s="86"/>
      <c r="M41" s="87"/>
      <c r="N41" s="89"/>
      <c r="O41" s="88"/>
      <c r="P41" s="86"/>
      <c r="Q41" s="91"/>
      <c r="R41" s="92"/>
    </row>
    <row r="42" spans="1:18" ht="12.75">
      <c r="A42" s="84">
        <v>32</v>
      </c>
      <c r="B42" s="85">
        <v>192</v>
      </c>
      <c r="C42" s="86">
        <v>231</v>
      </c>
      <c r="D42" s="87">
        <v>188</v>
      </c>
      <c r="E42" s="86">
        <v>195</v>
      </c>
      <c r="F42" s="248"/>
      <c r="G42" s="249"/>
      <c r="I42" s="84">
        <v>155</v>
      </c>
      <c r="J42" s="85"/>
      <c r="K42" s="88"/>
      <c r="L42" s="86"/>
      <c r="M42" s="87"/>
      <c r="N42" s="89"/>
      <c r="O42" s="88"/>
      <c r="P42" s="86"/>
      <c r="Q42" s="91"/>
      <c r="R42" s="92"/>
    </row>
    <row r="43" spans="1:18" ht="12.75">
      <c r="A43" s="84">
        <v>33</v>
      </c>
      <c r="B43" s="85">
        <v>195</v>
      </c>
      <c r="C43" s="86">
        <v>226</v>
      </c>
      <c r="D43" s="87">
        <v>181</v>
      </c>
      <c r="E43" s="86">
        <v>192</v>
      </c>
      <c r="F43" s="248"/>
      <c r="G43" s="249"/>
      <c r="I43" s="84">
        <v>160</v>
      </c>
      <c r="J43" s="85"/>
      <c r="K43" s="88"/>
      <c r="L43" s="86"/>
      <c r="M43" s="87"/>
      <c r="N43" s="89"/>
      <c r="O43" s="88"/>
      <c r="P43" s="86"/>
      <c r="Q43" s="91"/>
      <c r="R43" s="92"/>
    </row>
    <row r="44" spans="1:18" ht="12.75">
      <c r="A44" s="84">
        <v>34</v>
      </c>
      <c r="B44" s="85">
        <v>193</v>
      </c>
      <c r="C44" s="99">
        <v>228</v>
      </c>
      <c r="D44" s="87">
        <v>190</v>
      </c>
      <c r="E44" s="86">
        <v>187</v>
      </c>
      <c r="F44" s="248"/>
      <c r="G44" s="249"/>
      <c r="I44" s="84">
        <v>165</v>
      </c>
      <c r="J44" s="85"/>
      <c r="K44" s="88"/>
      <c r="L44" s="86"/>
      <c r="M44" s="87"/>
      <c r="N44" s="89"/>
      <c r="O44" s="88"/>
      <c r="P44" s="86"/>
      <c r="Q44" s="91"/>
      <c r="R44" s="92"/>
    </row>
    <row r="45" spans="1:18" ht="12.75">
      <c r="A45" s="84">
        <v>35</v>
      </c>
      <c r="B45" s="85">
        <v>198</v>
      </c>
      <c r="C45" s="86">
        <v>224</v>
      </c>
      <c r="D45" s="87">
        <v>186</v>
      </c>
      <c r="E45" s="86">
        <v>196</v>
      </c>
      <c r="F45" s="248"/>
      <c r="G45" s="249"/>
      <c r="I45" s="84">
        <v>166</v>
      </c>
      <c r="J45" s="85"/>
      <c r="K45" s="88"/>
      <c r="L45" s="86"/>
      <c r="M45" s="87"/>
      <c r="N45" s="89"/>
      <c r="O45" s="88"/>
      <c r="P45" s="86"/>
      <c r="Q45" s="91"/>
      <c r="R45" s="92"/>
    </row>
    <row r="46" spans="1:18" ht="12.75">
      <c r="A46" s="84">
        <v>36</v>
      </c>
      <c r="B46" s="85">
        <v>195</v>
      </c>
      <c r="C46" s="86">
        <v>232</v>
      </c>
      <c r="D46" s="87">
        <v>183</v>
      </c>
      <c r="E46" s="86">
        <v>190</v>
      </c>
      <c r="F46" s="248"/>
      <c r="G46" s="249"/>
      <c r="I46" s="84">
        <v>166.5</v>
      </c>
      <c r="J46" s="85"/>
      <c r="K46" s="88"/>
      <c r="L46" s="86"/>
      <c r="M46" s="87"/>
      <c r="N46" s="89"/>
      <c r="O46" s="88"/>
      <c r="P46" s="86"/>
      <c r="Q46" s="91"/>
      <c r="R46" s="92"/>
    </row>
    <row r="47" spans="1:18" ht="12.75">
      <c r="A47" s="84">
        <v>37</v>
      </c>
      <c r="B47" s="85">
        <v>194</v>
      </c>
      <c r="C47" s="86">
        <v>224</v>
      </c>
      <c r="D47" s="87">
        <v>185</v>
      </c>
      <c r="E47" s="86">
        <v>195</v>
      </c>
      <c r="F47" s="248"/>
      <c r="G47" s="249"/>
      <c r="I47" s="84">
        <v>167</v>
      </c>
      <c r="J47" s="85"/>
      <c r="K47" s="88"/>
      <c r="L47" s="86"/>
      <c r="M47" s="87"/>
      <c r="N47" s="89"/>
      <c r="O47" s="88"/>
      <c r="P47" s="86"/>
      <c r="Q47" s="94"/>
      <c r="R47" s="92"/>
    </row>
    <row r="48" spans="1:18" ht="12.75">
      <c r="A48" s="84">
        <v>38</v>
      </c>
      <c r="B48" s="85">
        <v>195</v>
      </c>
      <c r="C48" s="86">
        <v>227</v>
      </c>
      <c r="D48" s="87">
        <v>187</v>
      </c>
      <c r="E48" s="86">
        <v>190</v>
      </c>
      <c r="F48" s="248"/>
      <c r="G48" s="249"/>
      <c r="I48" s="84">
        <v>170</v>
      </c>
      <c r="J48" s="85"/>
      <c r="K48" s="88"/>
      <c r="L48" s="86"/>
      <c r="M48" s="87"/>
      <c r="N48" s="89"/>
      <c r="O48" s="88"/>
      <c r="P48" s="86"/>
      <c r="Q48" s="91"/>
      <c r="R48" s="92"/>
    </row>
    <row r="49" spans="1:18" ht="12.75">
      <c r="A49" s="84">
        <v>39</v>
      </c>
      <c r="B49" s="85">
        <v>195</v>
      </c>
      <c r="C49" s="86">
        <v>224</v>
      </c>
      <c r="D49" s="87">
        <v>184</v>
      </c>
      <c r="E49" s="86">
        <v>192</v>
      </c>
      <c r="F49" s="248"/>
      <c r="G49" s="249"/>
      <c r="I49" s="84">
        <v>175</v>
      </c>
      <c r="J49" s="85"/>
      <c r="K49" s="88"/>
      <c r="L49" s="86"/>
      <c r="M49" s="87"/>
      <c r="N49" s="89"/>
      <c r="O49" s="88"/>
      <c r="P49" s="86"/>
      <c r="Q49" s="91"/>
      <c r="R49" s="92"/>
    </row>
    <row r="50" spans="1:18" ht="12.75">
      <c r="A50" s="84">
        <v>40</v>
      </c>
      <c r="B50" s="85">
        <v>195</v>
      </c>
      <c r="C50" s="86">
        <v>230</v>
      </c>
      <c r="D50" s="87">
        <v>189</v>
      </c>
      <c r="E50" s="86">
        <v>199</v>
      </c>
      <c r="F50" s="248"/>
      <c r="G50" s="249"/>
      <c r="I50" s="84">
        <v>180</v>
      </c>
      <c r="J50" s="85"/>
      <c r="K50" s="88"/>
      <c r="L50" s="86"/>
      <c r="M50" s="87"/>
      <c r="N50" s="89"/>
      <c r="O50" s="88"/>
      <c r="P50" s="86"/>
      <c r="Q50" s="91"/>
      <c r="R50" s="92"/>
    </row>
    <row r="51" spans="1:18" ht="12.75">
      <c r="A51" s="84">
        <v>41</v>
      </c>
      <c r="B51" s="85">
        <v>191</v>
      </c>
      <c r="C51" s="86">
        <v>230</v>
      </c>
      <c r="D51" s="87">
        <v>186</v>
      </c>
      <c r="E51" s="86">
        <v>188</v>
      </c>
      <c r="F51" s="248"/>
      <c r="G51" s="249"/>
      <c r="I51" s="84">
        <v>185</v>
      </c>
      <c r="J51" s="85"/>
      <c r="K51" s="88"/>
      <c r="L51" s="86"/>
      <c r="M51" s="87"/>
      <c r="N51" s="89"/>
      <c r="O51" s="88"/>
      <c r="P51" s="86"/>
      <c r="Q51" s="91"/>
      <c r="R51" s="92"/>
    </row>
    <row r="52" spans="1:18" ht="12.75">
      <c r="A52" s="84">
        <v>42</v>
      </c>
      <c r="B52" s="85">
        <v>194</v>
      </c>
      <c r="C52" s="86">
        <v>230</v>
      </c>
      <c r="D52" s="87">
        <v>176</v>
      </c>
      <c r="E52" s="86">
        <v>185</v>
      </c>
      <c r="F52" s="248"/>
      <c r="G52" s="249"/>
      <c r="I52" s="84">
        <v>190</v>
      </c>
      <c r="J52" s="85"/>
      <c r="K52" s="88"/>
      <c r="L52" s="86"/>
      <c r="M52" s="87"/>
      <c r="N52" s="89"/>
      <c r="O52" s="88"/>
      <c r="P52" s="86"/>
      <c r="Q52" s="94"/>
      <c r="R52" s="92"/>
    </row>
    <row r="53" spans="1:18" ht="12.75">
      <c r="A53" s="84">
        <v>43</v>
      </c>
      <c r="B53" s="85">
        <v>195</v>
      </c>
      <c r="C53" s="86">
        <v>229</v>
      </c>
      <c r="D53" s="87">
        <v>181</v>
      </c>
      <c r="E53" s="86">
        <v>192</v>
      </c>
      <c r="F53" s="248"/>
      <c r="G53" s="249"/>
      <c r="I53" s="84">
        <v>195</v>
      </c>
      <c r="J53" s="85"/>
      <c r="K53" s="88"/>
      <c r="L53" s="86"/>
      <c r="M53" s="87"/>
      <c r="N53" s="89"/>
      <c r="O53" s="88"/>
      <c r="P53" s="100"/>
      <c r="Q53" s="91"/>
      <c r="R53" s="92"/>
    </row>
    <row r="54" spans="1:18" ht="12.75">
      <c r="A54" s="84">
        <v>44</v>
      </c>
      <c r="B54" s="85">
        <v>198</v>
      </c>
      <c r="C54" s="86">
        <v>228</v>
      </c>
      <c r="D54" s="87">
        <v>182</v>
      </c>
      <c r="E54" s="86">
        <v>183</v>
      </c>
      <c r="F54" s="248"/>
      <c r="G54" s="249"/>
      <c r="I54" s="84">
        <v>200</v>
      </c>
      <c r="J54" s="85"/>
      <c r="K54" s="88"/>
      <c r="L54" s="86"/>
      <c r="M54" s="87"/>
      <c r="N54" s="89"/>
      <c r="O54" s="90"/>
      <c r="P54" s="86"/>
      <c r="Q54" s="91"/>
      <c r="R54" s="92"/>
    </row>
    <row r="55" spans="1:18" ht="12.75">
      <c r="A55" s="84">
        <v>45</v>
      </c>
      <c r="B55" s="85">
        <v>198</v>
      </c>
      <c r="C55" s="86">
        <v>229</v>
      </c>
      <c r="D55" s="101">
        <v>186</v>
      </c>
      <c r="E55" s="86">
        <v>187</v>
      </c>
      <c r="F55" s="248"/>
      <c r="G55" s="249"/>
      <c r="I55" s="84">
        <v>205</v>
      </c>
      <c r="J55" s="85"/>
      <c r="K55" s="88"/>
      <c r="L55" s="86"/>
      <c r="M55" s="96"/>
      <c r="N55" s="89"/>
      <c r="O55" s="88"/>
      <c r="P55" s="86"/>
      <c r="Q55" s="91"/>
      <c r="R55" s="92"/>
    </row>
    <row r="56" spans="1:18" ht="12.75">
      <c r="A56" s="84">
        <v>46</v>
      </c>
      <c r="B56" s="85">
        <v>195</v>
      </c>
      <c r="C56" s="86">
        <v>225</v>
      </c>
      <c r="D56" s="87">
        <v>179</v>
      </c>
      <c r="E56" s="86">
        <v>189</v>
      </c>
      <c r="F56" s="248"/>
      <c r="G56" s="249"/>
      <c r="I56" s="84">
        <v>210</v>
      </c>
      <c r="J56" s="85"/>
      <c r="K56" s="88"/>
      <c r="L56" s="86"/>
      <c r="M56" s="87"/>
      <c r="N56" s="89"/>
      <c r="O56" s="88"/>
      <c r="P56" s="86"/>
      <c r="Q56" s="91"/>
      <c r="R56" s="92"/>
    </row>
    <row r="57" spans="1:18" ht="12.75">
      <c r="A57" s="84">
        <v>47</v>
      </c>
      <c r="B57" s="85">
        <v>194</v>
      </c>
      <c r="C57" s="86">
        <v>231</v>
      </c>
      <c r="D57" s="87">
        <v>188</v>
      </c>
      <c r="E57" s="86">
        <v>193</v>
      </c>
      <c r="F57" s="248"/>
      <c r="G57" s="249"/>
      <c r="I57" s="84">
        <v>215</v>
      </c>
      <c r="J57" s="85"/>
      <c r="K57" s="88"/>
      <c r="L57" s="86"/>
      <c r="M57" s="96"/>
      <c r="N57" s="89"/>
      <c r="O57" s="90"/>
      <c r="P57" s="86"/>
      <c r="Q57" s="91"/>
      <c r="R57" s="92"/>
    </row>
    <row r="58" spans="1:18" ht="12.75">
      <c r="A58" s="84">
        <v>48</v>
      </c>
      <c r="B58" s="85">
        <v>194</v>
      </c>
      <c r="C58" s="86">
        <v>235</v>
      </c>
      <c r="D58" s="87">
        <v>187</v>
      </c>
      <c r="E58" s="86">
        <v>201</v>
      </c>
      <c r="F58" s="248"/>
      <c r="G58" s="249"/>
      <c r="I58" s="84">
        <v>220</v>
      </c>
      <c r="J58" s="85"/>
      <c r="K58" s="88"/>
      <c r="L58" s="86"/>
      <c r="M58" s="87"/>
      <c r="N58" s="89"/>
      <c r="O58" s="88"/>
      <c r="P58" s="102"/>
      <c r="Q58" s="91"/>
      <c r="R58" s="92"/>
    </row>
    <row r="59" spans="1:18" ht="12.75">
      <c r="A59" s="84">
        <v>49</v>
      </c>
      <c r="B59" s="85">
        <v>200</v>
      </c>
      <c r="C59" s="86">
        <v>235</v>
      </c>
      <c r="D59" s="87">
        <v>192</v>
      </c>
      <c r="E59" s="86">
        <v>196</v>
      </c>
      <c r="F59" s="248"/>
      <c r="G59" s="249"/>
      <c r="I59" s="84">
        <v>225</v>
      </c>
      <c r="J59" s="85"/>
      <c r="K59" s="88"/>
      <c r="L59" s="86"/>
      <c r="M59" s="87"/>
      <c r="N59" s="89"/>
      <c r="O59" s="88"/>
      <c r="P59" s="86"/>
      <c r="Q59" s="91"/>
      <c r="R59" s="92"/>
    </row>
    <row r="60" spans="1:18" ht="12.75">
      <c r="A60" s="84">
        <v>50</v>
      </c>
      <c r="B60" s="85">
        <v>198</v>
      </c>
      <c r="C60" s="86">
        <v>239</v>
      </c>
      <c r="D60" s="87">
        <v>186</v>
      </c>
      <c r="E60" s="86">
        <v>200</v>
      </c>
      <c r="F60" s="248"/>
      <c r="G60" s="249"/>
      <c r="I60" s="84">
        <v>230</v>
      </c>
      <c r="J60" s="85"/>
      <c r="K60" s="88"/>
      <c r="L60" s="86"/>
      <c r="M60" s="98"/>
      <c r="N60" s="95"/>
      <c r="O60" s="103"/>
      <c r="P60" s="86"/>
      <c r="Q60" s="91"/>
      <c r="R60" s="92"/>
    </row>
    <row r="61" spans="1:18" ht="12.75">
      <c r="A61" s="84">
        <v>51</v>
      </c>
      <c r="B61" s="85">
        <v>192</v>
      </c>
      <c r="C61" s="86">
        <v>239</v>
      </c>
      <c r="D61" s="87">
        <v>190</v>
      </c>
      <c r="E61" s="86">
        <v>199</v>
      </c>
      <c r="F61" s="248"/>
      <c r="G61" s="249"/>
      <c r="I61" s="84">
        <v>235</v>
      </c>
      <c r="J61" s="85"/>
      <c r="K61" s="88"/>
      <c r="L61" s="86"/>
      <c r="M61" s="87"/>
      <c r="N61" s="89"/>
      <c r="O61" s="88"/>
      <c r="P61" s="86"/>
      <c r="Q61" s="91"/>
      <c r="R61" s="92"/>
    </row>
    <row r="62" spans="1:18" ht="12.75">
      <c r="A62" s="84">
        <v>52</v>
      </c>
      <c r="B62" s="85">
        <v>201</v>
      </c>
      <c r="C62" s="86">
        <v>232</v>
      </c>
      <c r="D62" s="87">
        <v>187</v>
      </c>
      <c r="E62" s="86">
        <v>200</v>
      </c>
      <c r="F62" s="248"/>
      <c r="G62" s="249"/>
      <c r="I62" s="84">
        <v>240</v>
      </c>
      <c r="J62" s="85"/>
      <c r="K62" s="88"/>
      <c r="L62" s="86"/>
      <c r="M62" s="98"/>
      <c r="N62" s="95"/>
      <c r="O62" s="88"/>
      <c r="P62" s="86"/>
      <c r="Q62" s="91"/>
      <c r="R62" s="92"/>
    </row>
    <row r="63" spans="1:18" ht="12.75">
      <c r="A63" s="84">
        <v>53</v>
      </c>
      <c r="B63" s="85">
        <v>198</v>
      </c>
      <c r="C63" s="86">
        <v>236</v>
      </c>
      <c r="D63" s="87">
        <v>190</v>
      </c>
      <c r="E63" s="86">
        <v>200</v>
      </c>
      <c r="F63" s="248"/>
      <c r="G63" s="249"/>
      <c r="I63" s="84">
        <v>245</v>
      </c>
      <c r="J63" s="85"/>
      <c r="K63" s="88"/>
      <c r="L63" s="86"/>
      <c r="M63" s="87"/>
      <c r="N63" s="89"/>
      <c r="O63" s="103"/>
      <c r="P63" s="86"/>
      <c r="Q63" s="91"/>
      <c r="R63" s="92"/>
    </row>
    <row r="64" spans="1:18" ht="12.75">
      <c r="A64" s="84">
        <v>54</v>
      </c>
      <c r="B64" s="85">
        <v>200</v>
      </c>
      <c r="C64" s="86">
        <v>234</v>
      </c>
      <c r="D64" s="87">
        <v>191</v>
      </c>
      <c r="E64" s="86">
        <v>194</v>
      </c>
      <c r="F64" s="248"/>
      <c r="G64" s="249"/>
      <c r="I64" s="84">
        <v>247</v>
      </c>
      <c r="J64" s="85"/>
      <c r="K64" s="88"/>
      <c r="L64" s="86"/>
      <c r="M64" s="87"/>
      <c r="N64" s="89"/>
      <c r="O64" s="103"/>
      <c r="P64" s="86"/>
      <c r="Q64" s="104"/>
      <c r="R64" s="92"/>
    </row>
    <row r="65" spans="1:18" ht="12.75">
      <c r="A65" s="84">
        <v>55</v>
      </c>
      <c r="B65" s="85">
        <v>194</v>
      </c>
      <c r="C65" s="86">
        <v>237</v>
      </c>
      <c r="D65" s="87">
        <v>187</v>
      </c>
      <c r="E65" s="86">
        <v>201</v>
      </c>
      <c r="F65" s="248"/>
      <c r="G65" s="249"/>
      <c r="I65" s="84"/>
      <c r="J65" s="85"/>
      <c r="K65" s="88"/>
      <c r="L65" s="86"/>
      <c r="M65" s="105"/>
      <c r="N65" s="89"/>
      <c r="O65" s="106"/>
      <c r="P65" s="107"/>
      <c r="Q65" s="104"/>
      <c r="R65" s="92"/>
    </row>
    <row r="66" spans="1:18" ht="12.75">
      <c r="A66" s="84">
        <v>56</v>
      </c>
      <c r="B66" s="85">
        <v>198</v>
      </c>
      <c r="C66" s="86">
        <v>236</v>
      </c>
      <c r="D66" s="87">
        <v>192</v>
      </c>
      <c r="E66" s="86">
        <v>193</v>
      </c>
      <c r="F66" s="248"/>
      <c r="G66" s="249"/>
      <c r="I66" s="84"/>
      <c r="J66" s="85"/>
      <c r="K66" s="88"/>
      <c r="L66" s="86"/>
      <c r="M66" s="105"/>
      <c r="N66" s="89"/>
      <c r="O66" s="106"/>
      <c r="P66" s="107"/>
      <c r="Q66" s="94"/>
      <c r="R66" s="92"/>
    </row>
    <row r="67" spans="1:18" ht="12.75">
      <c r="A67" s="84">
        <v>57</v>
      </c>
      <c r="B67" s="85">
        <v>202</v>
      </c>
      <c r="C67" s="86">
        <v>239</v>
      </c>
      <c r="D67" s="87">
        <v>185</v>
      </c>
      <c r="E67" s="86">
        <v>196</v>
      </c>
      <c r="F67" s="248"/>
      <c r="G67" s="249"/>
      <c r="I67" s="84"/>
      <c r="J67" s="85"/>
      <c r="K67" s="88"/>
      <c r="L67" s="86"/>
      <c r="M67" s="105"/>
      <c r="N67" s="89"/>
      <c r="O67" s="106"/>
      <c r="P67" s="107"/>
      <c r="Q67" s="91"/>
      <c r="R67" s="92"/>
    </row>
    <row r="68" spans="1:18" ht="12.75">
      <c r="A68" s="84">
        <v>58</v>
      </c>
      <c r="B68" s="85">
        <v>200</v>
      </c>
      <c r="C68" s="86">
        <v>237</v>
      </c>
      <c r="D68" s="87">
        <v>192</v>
      </c>
      <c r="E68" s="108">
        <v>197</v>
      </c>
      <c r="F68" s="248"/>
      <c r="G68" s="249"/>
      <c r="I68" s="84"/>
      <c r="J68" s="85"/>
      <c r="K68" s="88"/>
      <c r="L68" s="86"/>
      <c r="M68" s="105"/>
      <c r="N68" s="89"/>
      <c r="O68" s="106"/>
      <c r="P68" s="109"/>
      <c r="Q68" s="91"/>
      <c r="R68" s="92"/>
    </row>
    <row r="69" spans="1:18" ht="12.75">
      <c r="A69" s="84">
        <v>59</v>
      </c>
      <c r="B69" s="85">
        <v>195</v>
      </c>
      <c r="C69" s="86">
        <v>228</v>
      </c>
      <c r="D69" s="87">
        <v>190</v>
      </c>
      <c r="E69" s="86">
        <v>191</v>
      </c>
      <c r="F69" s="248"/>
      <c r="G69" s="249"/>
      <c r="I69" s="84"/>
      <c r="J69" s="85"/>
      <c r="K69" s="88"/>
      <c r="L69" s="86"/>
      <c r="M69" s="105"/>
      <c r="N69" s="89"/>
      <c r="O69" s="106"/>
      <c r="P69" s="107"/>
      <c r="Q69" s="94"/>
      <c r="R69" s="92"/>
    </row>
    <row r="70" spans="1:18" ht="12.75">
      <c r="A70" s="84">
        <v>60</v>
      </c>
      <c r="B70" s="85">
        <v>197</v>
      </c>
      <c r="C70" s="86">
        <v>234</v>
      </c>
      <c r="D70" s="87">
        <v>190</v>
      </c>
      <c r="E70" s="86">
        <v>193</v>
      </c>
      <c r="F70" s="248"/>
      <c r="G70" s="249"/>
      <c r="I70" s="84"/>
      <c r="J70" s="85"/>
      <c r="K70" s="88"/>
      <c r="L70" s="86"/>
      <c r="M70" s="105"/>
      <c r="N70" s="89"/>
      <c r="O70" s="106"/>
      <c r="P70" s="107"/>
      <c r="Q70" s="91"/>
      <c r="R70" s="92"/>
    </row>
    <row r="71" spans="1:18" ht="12.75">
      <c r="A71" s="84">
        <v>61</v>
      </c>
      <c r="B71" s="85">
        <v>199</v>
      </c>
      <c r="C71" s="86">
        <v>239</v>
      </c>
      <c r="D71" s="87">
        <v>185</v>
      </c>
      <c r="E71" s="86">
        <v>198</v>
      </c>
      <c r="F71" s="248"/>
      <c r="G71" s="249"/>
      <c r="I71" s="84"/>
      <c r="J71" s="85"/>
      <c r="K71" s="88"/>
      <c r="L71" s="86"/>
      <c r="M71" s="105"/>
      <c r="N71" s="89"/>
      <c r="O71" s="106"/>
      <c r="P71" s="107"/>
      <c r="Q71" s="91"/>
      <c r="R71" s="92"/>
    </row>
    <row r="72" spans="1:18" ht="12.75">
      <c r="A72" s="84">
        <v>62</v>
      </c>
      <c r="B72" s="85">
        <v>197</v>
      </c>
      <c r="C72" s="86">
        <v>231</v>
      </c>
      <c r="D72" s="87">
        <v>183</v>
      </c>
      <c r="E72" s="86">
        <v>196</v>
      </c>
      <c r="F72" s="248"/>
      <c r="G72" s="249"/>
      <c r="I72" s="84"/>
      <c r="J72" s="85"/>
      <c r="K72" s="88"/>
      <c r="L72" s="86"/>
      <c r="M72" s="105"/>
      <c r="N72" s="89"/>
      <c r="O72" s="106"/>
      <c r="P72" s="107"/>
      <c r="Q72" s="91"/>
      <c r="R72" s="92"/>
    </row>
    <row r="73" spans="1:18" ht="13.5" thickBot="1">
      <c r="A73" s="110">
        <v>63</v>
      </c>
      <c r="B73" s="111">
        <v>190</v>
      </c>
      <c r="C73" s="112">
        <v>235</v>
      </c>
      <c r="D73" s="113">
        <v>187</v>
      </c>
      <c r="E73" s="112">
        <v>198</v>
      </c>
      <c r="F73" s="250"/>
      <c r="G73" s="251"/>
      <c r="I73" s="110"/>
      <c r="J73" s="111"/>
      <c r="K73" s="114"/>
      <c r="L73" s="115"/>
      <c r="M73" s="116"/>
      <c r="N73" s="114"/>
      <c r="O73" s="117"/>
      <c r="P73" s="118"/>
      <c r="Q73" s="119"/>
      <c r="R73" s="120"/>
    </row>
    <row r="74" spans="1:5" ht="14.25" thickBot="1" thickTop="1">
      <c r="A74" s="121"/>
      <c r="B74" s="121"/>
      <c r="C74" s="121"/>
      <c r="D74" s="121"/>
      <c r="E74" s="121"/>
    </row>
    <row r="75" spans="1:16" ht="14.25" thickBot="1">
      <c r="A75" s="122" t="s">
        <v>24</v>
      </c>
      <c r="B75" s="123" t="s">
        <v>36</v>
      </c>
      <c r="C75" s="124" t="s">
        <v>37</v>
      </c>
      <c r="D75" s="125" t="s">
        <v>38</v>
      </c>
      <c r="E75" s="126" t="s">
        <v>39</v>
      </c>
      <c r="I75" s="127" t="s">
        <v>48</v>
      </c>
      <c r="J75" s="125" t="s">
        <v>56</v>
      </c>
      <c r="K75" s="128" t="s">
        <v>56</v>
      </c>
      <c r="L75" s="124"/>
      <c r="M75" s="123" t="s">
        <v>53</v>
      </c>
      <c r="N75" s="128" t="s">
        <v>53</v>
      </c>
      <c r="O75" s="128" t="s">
        <v>53</v>
      </c>
      <c r="P75" s="124" t="s">
        <v>53</v>
      </c>
    </row>
    <row r="76" spans="1:16" ht="12.75">
      <c r="A76" s="129" t="s">
        <v>1</v>
      </c>
      <c r="B76" s="130">
        <f>AVERAGE(B10:B73)</f>
        <v>200.296875</v>
      </c>
      <c r="C76" s="131">
        <f>AVERAGE(C10:C73)</f>
        <v>236.71875</v>
      </c>
      <c r="D76" s="132">
        <f>AVERAGE(D10:D73)</f>
        <v>191.625</v>
      </c>
      <c r="E76" s="131">
        <f>AVERAGE(E10:E73)</f>
        <v>197.296875</v>
      </c>
      <c r="I76" s="133" t="s">
        <v>1</v>
      </c>
      <c r="J76" s="134" t="e">
        <f>AVERAGE(J10:J64)</f>
        <v>#DIV/0!</v>
      </c>
      <c r="K76" s="135" t="e">
        <f>AVERAGE(K10:K64)</f>
        <v>#DIV/0!</v>
      </c>
      <c r="L76" s="136"/>
      <c r="M76" s="134" t="e">
        <f>AVERAGE(M10:M64)</f>
        <v>#DIV/0!</v>
      </c>
      <c r="N76" s="135" t="e">
        <f>AVERAGE(N10:N64)</f>
        <v>#DIV/0!</v>
      </c>
      <c r="O76" s="135" t="e">
        <f>AVERAGE(O10:O64)</f>
        <v>#DIV/0!</v>
      </c>
      <c r="P76" s="136" t="e">
        <f>AVERAGE(P10:P73)</f>
        <v>#DIV/0!</v>
      </c>
    </row>
    <row r="77" spans="1:16" ht="12.75">
      <c r="A77" s="137" t="s">
        <v>2</v>
      </c>
      <c r="B77" s="138">
        <f>STDEV(B10:B73)</f>
        <v>5.81099037402267</v>
      </c>
      <c r="C77" s="139">
        <f>STDEV(C10:C73)</f>
        <v>7.437504168332832</v>
      </c>
      <c r="D77" s="140">
        <f>STDEV(D10:D73)</f>
        <v>8.000992001987816</v>
      </c>
      <c r="E77" s="139">
        <f>STDEV(E10:E73)</f>
        <v>5.516726909468222</v>
      </c>
      <c r="I77" s="137" t="s">
        <v>2</v>
      </c>
      <c r="J77" s="141" t="e">
        <f>STDEV(J10:J64)</f>
        <v>#DIV/0!</v>
      </c>
      <c r="K77" s="142" t="e">
        <f>STDEV(K10:K64)</f>
        <v>#DIV/0!</v>
      </c>
      <c r="L77" s="143"/>
      <c r="M77" s="141" t="e">
        <f>STDEV(M10:M64)</f>
        <v>#DIV/0!</v>
      </c>
      <c r="N77" s="142" t="e">
        <f>STDEV(N10:N64)</f>
        <v>#DIV/0!</v>
      </c>
      <c r="O77" s="142" t="e">
        <f>STDEV(O10:O64)</f>
        <v>#DIV/0!</v>
      </c>
      <c r="P77" s="143" t="e">
        <f>STDEV(P10:P73)</f>
        <v>#DIV/0!</v>
      </c>
    </row>
    <row r="78" spans="1:16" ht="12.75">
      <c r="A78" s="144" t="s">
        <v>3</v>
      </c>
      <c r="B78" s="145">
        <f>MAX(B10:B73)</f>
        <v>216</v>
      </c>
      <c r="C78" s="146">
        <f>MAX(C10:C73)</f>
        <v>258</v>
      </c>
      <c r="D78" s="147">
        <f>MAX(D10:D73)</f>
        <v>210</v>
      </c>
      <c r="E78" s="146">
        <f>MAX(E10:E73)</f>
        <v>209</v>
      </c>
      <c r="I78" s="144" t="s">
        <v>3</v>
      </c>
      <c r="J78" s="148">
        <f>MAX(J10:J64)</f>
        <v>0</v>
      </c>
      <c r="K78" s="149">
        <f>MAX(K10:K64)</f>
        <v>0</v>
      </c>
      <c r="L78" s="150"/>
      <c r="M78" s="148">
        <f>MAX(M10:M64)</f>
        <v>0</v>
      </c>
      <c r="N78" s="149">
        <f>MAX(N10:N64)</f>
        <v>0</v>
      </c>
      <c r="O78" s="149">
        <f>MAX(O10:O64)</f>
        <v>0</v>
      </c>
      <c r="P78" s="150">
        <f>MAX(P10:P73)</f>
        <v>0</v>
      </c>
    </row>
    <row r="79" spans="1:16" ht="13.5" thickBot="1">
      <c r="A79" s="151" t="s">
        <v>4</v>
      </c>
      <c r="B79" s="152">
        <f>MIN(B10:B73)</f>
        <v>190</v>
      </c>
      <c r="C79" s="153">
        <f>MIN(C10:C73)</f>
        <v>224</v>
      </c>
      <c r="D79" s="154">
        <f>MIN(D10:D73)</f>
        <v>176</v>
      </c>
      <c r="E79" s="153">
        <f>MIN(E10:E73)</f>
        <v>183</v>
      </c>
      <c r="I79" s="144" t="s">
        <v>4</v>
      </c>
      <c r="J79" s="155">
        <f>MIN(J10:J64)</f>
        <v>0</v>
      </c>
      <c r="K79" s="156">
        <f>MIN(K10:K64)</f>
        <v>0</v>
      </c>
      <c r="L79" s="150"/>
      <c r="M79" s="155">
        <f>MIN(M10:M64)</f>
        <v>0</v>
      </c>
      <c r="N79" s="156">
        <f>MIN(N10:N64)</f>
        <v>0</v>
      </c>
      <c r="O79" s="156">
        <f>MIN(O10:O64)</f>
        <v>0</v>
      </c>
      <c r="P79" s="150">
        <f>MIN(P10:P73)</f>
        <v>0</v>
      </c>
    </row>
    <row r="80" spans="1:16" ht="13.5" thickBot="1">
      <c r="A80" s="157" t="s">
        <v>5</v>
      </c>
      <c r="B80" s="252" t="s">
        <v>51</v>
      </c>
      <c r="C80" s="253"/>
      <c r="D80" s="254" t="s">
        <v>52</v>
      </c>
      <c r="E80" s="253"/>
      <c r="I80" s="157" t="s">
        <v>5</v>
      </c>
      <c r="J80" s="254" t="s">
        <v>51</v>
      </c>
      <c r="K80" s="254"/>
      <c r="L80" s="253"/>
      <c r="M80" s="254" t="s">
        <v>52</v>
      </c>
      <c r="N80" s="254"/>
      <c r="O80" s="254"/>
      <c r="P80" s="253"/>
    </row>
    <row r="81" spans="1:10" ht="13.5" thickBot="1">
      <c r="A81" s="255" t="s">
        <v>50</v>
      </c>
      <c r="B81" s="256"/>
      <c r="I81" s="255" t="s">
        <v>50</v>
      </c>
      <c r="J81" s="256"/>
    </row>
  </sheetData>
  <mergeCells count="83">
    <mergeCell ref="J80:L80"/>
    <mergeCell ref="M80:P80"/>
    <mergeCell ref="A81:B81"/>
    <mergeCell ref="I81:J81"/>
    <mergeCell ref="F72:G72"/>
    <mergeCell ref="F73:G73"/>
    <mergeCell ref="B80:C80"/>
    <mergeCell ref="D80:E80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F9:G9"/>
    <mergeCell ref="Q9:R9"/>
    <mergeCell ref="F10:G10"/>
    <mergeCell ref="F11:G11"/>
    <mergeCell ref="M6:P6"/>
    <mergeCell ref="J7:L7"/>
    <mergeCell ref="M7:P7"/>
    <mergeCell ref="B8:E8"/>
    <mergeCell ref="J8:L8"/>
    <mergeCell ref="M8:P8"/>
    <mergeCell ref="A5:B5"/>
    <mergeCell ref="I5:J5"/>
    <mergeCell ref="B6:C6"/>
    <mergeCell ref="D6:E6"/>
    <mergeCell ref="J6:L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2004-07-21T13:09:11Z</cp:lastPrinted>
  <dcterms:created xsi:type="dcterms:W3CDTF">2004-06-23T09:11:50Z</dcterms:created>
  <dcterms:modified xsi:type="dcterms:W3CDTF">2004-11-02T16:32:03Z</dcterms:modified>
  <cp:category/>
  <cp:version/>
  <cp:contentType/>
  <cp:contentStatus/>
</cp:coreProperties>
</file>