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anel" sheetId="1" r:id="rId1"/>
    <sheet name="Modul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I21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224 nA</t>
        </r>
      </text>
    </comment>
    <comment ref="I38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&gt;100 nA, sl</t>
        </r>
      </text>
    </comment>
    <comment ref="I41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&gt;100 nA sl</t>
        </r>
      </text>
    </comment>
  </commentList>
</comments>
</file>

<file path=xl/sharedStrings.xml><?xml version="1.0" encoding="utf-8"?>
<sst xmlns="http://schemas.openxmlformats.org/spreadsheetml/2006/main" count="158" uniqueCount="73">
  <si>
    <t>Nch</t>
  </si>
  <si>
    <t>Mean</t>
  </si>
  <si>
    <t>s</t>
  </si>
  <si>
    <t>Max</t>
  </si>
  <si>
    <t>Min</t>
  </si>
  <si>
    <t>Panel</t>
  </si>
  <si>
    <t>Date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</si>
  <si>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</si>
  <si>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</si>
  <si>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</si>
  <si>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</si>
  <si>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</si>
  <si>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</si>
  <si>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</si>
  <si>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</si>
  <si>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r>
      <t xml:space="preserve">Repl.  </t>
    </r>
    <r>
      <rPr>
        <sz val="7"/>
        <rFont val="Arial"/>
        <family val="2"/>
      </rPr>
      <t>Wire/Straw</t>
    </r>
  </si>
  <si>
    <r>
      <t>L</t>
    </r>
    <r>
      <rPr>
        <b/>
        <i/>
        <sz val="10"/>
        <color indexed="12"/>
        <rFont val="Arial"/>
        <family val="2"/>
      </rPr>
      <t>=</t>
    </r>
  </si>
  <si>
    <t>A032</t>
  </si>
  <si>
    <t>B047</t>
  </si>
  <si>
    <t>W</t>
  </si>
  <si>
    <t>MODULE</t>
  </si>
  <si>
    <t>FM_Hd_03</t>
  </si>
  <si>
    <t>Time , sec</t>
  </si>
  <si>
    <t>dP , mb</t>
  </si>
  <si>
    <t>Position</t>
  </si>
  <si>
    <t>Comment</t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</si>
  <si>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</si>
  <si>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</si>
  <si>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t xml:space="preserve"> -40 mV</t>
  </si>
  <si>
    <t>70:30</t>
  </si>
  <si>
    <t>BL-22</t>
  </si>
  <si>
    <t>AU-59</t>
  </si>
  <si>
    <t>AU-60</t>
  </si>
  <si>
    <t>BL-04</t>
  </si>
  <si>
    <t>AL-126.5 cm</t>
  </si>
  <si>
    <t>AU-126,5 cm</t>
  </si>
  <si>
    <t>BL-126,5 cm</t>
  </si>
  <si>
    <t>BU-126,5 cm</t>
  </si>
  <si>
    <t>AL-126.5</t>
  </si>
  <si>
    <t xml:space="preserve">AU-126,5 </t>
  </si>
  <si>
    <t xml:space="preserve">BL-126,5 </t>
  </si>
  <si>
    <t xml:space="preserve">BU-126,5 </t>
  </si>
  <si>
    <t>BL_6</t>
  </si>
  <si>
    <t>1520 V</t>
  </si>
  <si>
    <t>BL_7</t>
  </si>
  <si>
    <r>
      <t>1520</t>
    </r>
    <r>
      <rPr>
        <sz val="9"/>
        <rFont val="Arial"/>
        <family val="2"/>
      </rPr>
      <t xml:space="preserve"> V</t>
    </r>
  </si>
  <si>
    <r>
      <t>Ar:CO</t>
    </r>
    <r>
      <rPr>
        <vertAlign val="subscript"/>
        <sz val="9"/>
        <rFont val="Arial"/>
        <family val="2"/>
      </rPr>
      <t>2</t>
    </r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</si>
  <si>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</si>
  <si>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</si>
  <si>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</si>
  <si>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r>
      <t>N</t>
    </r>
    <r>
      <rPr>
        <b/>
        <i/>
        <vertAlign val="subscript"/>
        <sz val="9"/>
        <rFont val="Arial"/>
        <family val="2"/>
      </rPr>
      <t>ch</t>
    </r>
  </si>
  <si>
    <r>
      <t xml:space="preserve">X , </t>
    </r>
    <r>
      <rPr>
        <i/>
        <sz val="9"/>
        <rFont val="Arial"/>
        <family val="2"/>
      </rPr>
      <t>cm</t>
    </r>
  </si>
  <si>
    <t>MODULE    FM_Hd_03</t>
  </si>
  <si>
    <t>A_032</t>
  </si>
  <si>
    <t>B_047</t>
  </si>
  <si>
    <t>Date:28-29.06</t>
  </si>
  <si>
    <t>AL-25</t>
  </si>
  <si>
    <t>AL-26</t>
  </si>
  <si>
    <t>AL-</t>
  </si>
  <si>
    <t xml:space="preserve">repl. Str. </t>
  </si>
  <si>
    <t>repl. Wr.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</si>
  <si>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</si>
  <si>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</si>
  <si>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</si>
  <si>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 xml:space="preserve">Repl. </t>
  </si>
  <si>
    <t>MF03_BU_0</t>
  </si>
  <si>
    <t>MF03_BU_5</t>
  </si>
  <si>
    <t>MF03_BU_15</t>
  </si>
  <si>
    <r>
      <t xml:space="preserve">U, </t>
    </r>
    <r>
      <rPr>
        <i/>
        <sz val="9"/>
        <rFont val="Arial"/>
        <family val="2"/>
      </rPr>
      <t>kV</t>
    </r>
  </si>
  <si>
    <r>
      <t xml:space="preserve">I </t>
    </r>
    <r>
      <rPr>
        <i/>
        <sz val="9"/>
        <rFont val="Arial"/>
        <family val="2"/>
      </rPr>
      <t>, nA</t>
    </r>
  </si>
  <si>
    <t>MF03_BL_61</t>
  </si>
  <si>
    <t>BL-</t>
  </si>
  <si>
    <r>
      <t xml:space="preserve">dP/dt </t>
    </r>
    <r>
      <rPr>
        <i/>
        <sz val="8"/>
        <rFont val="Arial"/>
        <family val="2"/>
      </rPr>
      <t>mbar/min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</si>
</sst>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  <numFmt numFmtId="167" formatCode="0.000000"/>
    <numFmt numFmtId="168" formatCode="0.00000"/>
    <numFmt numFmtId="169" formatCode="[$-407]dddd\,\ d\.\ mmmm\ yyyy"/>
    <numFmt numFmtId="170" formatCode="0.000000000"/>
    <numFmt numFmtId="171" formatCode="0.00000000"/>
    <numFmt numFmtId="172" formatCode="0.0000000"/>
  </numFmts>
  <fonts count="58">
    <font>
      <sz val="10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8"/>
      <name val="Arial"/>
      <family val="0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9"/>
      <name val="Symbol"/>
      <family val="1"/>
    </font>
    <font>
      <sz val="10"/>
      <color indexed="16"/>
      <name val="Arial"/>
      <family val="0"/>
    </font>
    <font>
      <b/>
      <sz val="9"/>
      <color indexed="16"/>
      <name val="Arial"/>
      <family val="2"/>
    </font>
    <font>
      <vertAlign val="superscript"/>
      <sz val="10"/>
      <name val="Arial"/>
      <family val="0"/>
    </font>
    <font>
      <b/>
      <i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.2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sz val="7.25"/>
      <name val="Arial"/>
      <family val="2"/>
    </font>
    <font>
      <b/>
      <sz val="8.25"/>
      <name val="Arial"/>
      <family val="2"/>
    </font>
    <font>
      <sz val="12"/>
      <name val="Arial"/>
      <family val="0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bscript"/>
      <sz val="9"/>
      <name val="Arial"/>
      <family val="2"/>
    </font>
    <font>
      <b/>
      <i/>
      <vertAlign val="subscript"/>
      <sz val="10"/>
      <name val="Arial"/>
      <family val="2"/>
    </font>
    <font>
      <b/>
      <sz val="7"/>
      <name val="Arial"/>
      <family val="2"/>
    </font>
    <font>
      <b/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i/>
      <sz val="8"/>
      <name val="Symbol"/>
      <family val="1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11.75"/>
      <name val="Arial"/>
      <family val="0"/>
    </font>
    <font>
      <sz val="9.5"/>
      <name val="Arial"/>
      <family val="0"/>
    </font>
    <font>
      <b/>
      <sz val="9.5"/>
      <name val="Arial"/>
      <family val="2"/>
    </font>
    <font>
      <b/>
      <vertAlign val="subscript"/>
      <sz val="9.5"/>
      <name val="Arial"/>
      <family val="2"/>
    </font>
    <font>
      <sz val="6.25"/>
      <name val="Arial"/>
      <family val="2"/>
    </font>
    <font>
      <sz val="6"/>
      <name val="Arial"/>
      <family val="2"/>
    </font>
    <font>
      <sz val="6.75"/>
      <name val="Arial"/>
      <family val="2"/>
    </font>
    <font>
      <vertAlign val="subscript"/>
      <sz val="8.5"/>
      <name val="Arial"/>
      <family val="2"/>
    </font>
    <font>
      <sz val="8.25"/>
      <name val="Arial"/>
      <family val="2"/>
    </font>
    <font>
      <b/>
      <sz val="9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6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hair"/>
      <top>
        <color indexed="63"/>
      </top>
      <bottom style="hair"/>
    </border>
    <border>
      <left style="hair"/>
      <right style="double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medium"/>
    </border>
    <border>
      <left style="hair"/>
      <right style="double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14" fontId="10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4" fontId="11" fillId="0" borderId="3" xfId="0" applyNumberFormat="1" applyFont="1" applyBorder="1" applyAlignment="1">
      <alignment/>
    </xf>
    <xf numFmtId="0" fontId="9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5" fillId="0" borderId="6" xfId="0" applyFont="1" applyBorder="1" applyAlignment="1">
      <alignment horizontal="center"/>
    </xf>
    <xf numFmtId="0" fontId="20" fillId="2" borderId="7" xfId="0" applyFont="1" applyFill="1" applyBorder="1" applyAlignment="1">
      <alignment/>
    </xf>
    <xf numFmtId="165" fontId="20" fillId="2" borderId="8" xfId="0" applyNumberFormat="1" applyFont="1" applyFill="1" applyBorder="1" applyAlignment="1">
      <alignment horizontal="center"/>
    </xf>
    <xf numFmtId="165" fontId="20" fillId="2" borderId="9" xfId="0" applyNumberFormat="1" applyFont="1" applyFill="1" applyBorder="1" applyAlignment="1">
      <alignment horizontal="center"/>
    </xf>
    <xf numFmtId="0" fontId="20" fillId="2" borderId="8" xfId="0" applyFont="1" applyFill="1" applyBorder="1" applyAlignment="1">
      <alignment/>
    </xf>
    <xf numFmtId="165" fontId="20" fillId="2" borderId="10" xfId="0" applyNumberFormat="1" applyFont="1" applyFill="1" applyBorder="1" applyAlignment="1">
      <alignment horizontal="center"/>
    </xf>
    <xf numFmtId="165" fontId="20" fillId="2" borderId="11" xfId="0" applyNumberFormat="1" applyFont="1" applyFill="1" applyBorder="1" applyAlignment="1">
      <alignment horizontal="center"/>
    </xf>
    <xf numFmtId="0" fontId="20" fillId="2" borderId="10" xfId="0" applyFont="1" applyFill="1" applyBorder="1" applyAlignment="1">
      <alignment/>
    </xf>
    <xf numFmtId="0" fontId="20" fillId="2" borderId="12" xfId="0" applyFont="1" applyFill="1" applyBorder="1" applyAlignment="1">
      <alignment/>
    </xf>
    <xf numFmtId="0" fontId="20" fillId="2" borderId="8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165" fontId="20" fillId="2" borderId="7" xfId="0" applyNumberFormat="1" applyFont="1" applyFill="1" applyBorder="1" applyAlignment="1">
      <alignment horizontal="center"/>
    </xf>
    <xf numFmtId="165" fontId="20" fillId="2" borderId="12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4" fillId="0" borderId="13" xfId="0" applyFont="1" applyBorder="1" applyAlignment="1">
      <alignment vertical="center"/>
    </xf>
    <xf numFmtId="0" fontId="34" fillId="0" borderId="14" xfId="0" applyFont="1" applyBorder="1" applyAlignment="1">
      <alignment horizontal="right" vertical="center"/>
    </xf>
    <xf numFmtId="0" fontId="34" fillId="0" borderId="15" xfId="0" applyFont="1" applyBorder="1" applyAlignment="1">
      <alignment horizontal="left" vertical="center"/>
    </xf>
    <xf numFmtId="0" fontId="35" fillId="0" borderId="14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33" fillId="3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34" fillId="0" borderId="17" xfId="0" applyFont="1" applyBorder="1" applyAlignment="1">
      <alignment horizontal="right" vertical="center"/>
    </xf>
    <xf numFmtId="0" fontId="9" fillId="3" borderId="1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4" fontId="7" fillId="0" borderId="26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" fontId="14" fillId="0" borderId="35" xfId="0" applyNumberFormat="1" applyFont="1" applyBorder="1" applyAlignment="1">
      <alignment horizontal="center"/>
    </xf>
    <xf numFmtId="1" fontId="14" fillId="0" borderId="36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1" fontId="14" fillId="0" borderId="37" xfId="0" applyNumberFormat="1" applyFont="1" applyBorder="1" applyAlignment="1">
      <alignment horizontal="center"/>
    </xf>
    <xf numFmtId="1" fontId="14" fillId="0" borderId="38" xfId="0" applyNumberFormat="1" applyFont="1" applyFill="1" applyBorder="1" applyAlignment="1">
      <alignment horizontal="center"/>
    </xf>
    <xf numFmtId="1" fontId="14" fillId="0" borderId="37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5" fillId="0" borderId="40" xfId="0" applyFont="1" applyBorder="1" applyAlignment="1">
      <alignment horizontal="center" vertical="center"/>
    </xf>
    <xf numFmtId="1" fontId="14" fillId="0" borderId="41" xfId="0" applyNumberFormat="1" applyFont="1" applyBorder="1" applyAlignment="1">
      <alignment horizontal="center"/>
    </xf>
    <xf numFmtId="1" fontId="14" fillId="0" borderId="42" xfId="0" applyNumberFormat="1" applyFont="1" applyBorder="1" applyAlignment="1">
      <alignment horizontal="center"/>
    </xf>
    <xf numFmtId="1" fontId="14" fillId="0" borderId="43" xfId="0" applyNumberFormat="1" applyFont="1" applyBorder="1" applyAlignment="1">
      <alignment horizontal="center"/>
    </xf>
    <xf numFmtId="1" fontId="14" fillId="0" borderId="44" xfId="0" applyNumberFormat="1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Fill="1" applyBorder="1" applyAlignment="1">
      <alignment horizontal="center"/>
    </xf>
    <xf numFmtId="1" fontId="14" fillId="0" borderId="48" xfId="0" applyNumberFormat="1" applyFont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4" fillId="0" borderId="43" xfId="0" applyNumberFormat="1" applyFont="1" applyFill="1" applyBorder="1" applyAlignment="1">
      <alignment horizontal="center"/>
    </xf>
    <xf numFmtId="1" fontId="14" fillId="0" borderId="49" xfId="0" applyNumberFormat="1" applyFont="1" applyFill="1" applyBorder="1" applyAlignment="1">
      <alignment horizontal="center"/>
    </xf>
    <xf numFmtId="1" fontId="14" fillId="0" borderId="49" xfId="0" applyNumberFormat="1" applyFont="1" applyBorder="1" applyAlignment="1">
      <alignment horizontal="center"/>
    </xf>
    <xf numFmtId="1" fontId="14" fillId="0" borderId="48" xfId="0" applyNumberFormat="1" applyFont="1" applyFill="1" applyBorder="1" applyAlignment="1">
      <alignment horizontal="center"/>
    </xf>
    <xf numFmtId="1" fontId="14" fillId="0" borderId="42" xfId="0" applyNumberFormat="1" applyFont="1" applyFill="1" applyBorder="1" applyAlignment="1">
      <alignment horizontal="center"/>
    </xf>
    <xf numFmtId="1" fontId="14" fillId="0" borderId="44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1" fontId="14" fillId="0" borderId="43" xfId="0" applyNumberFormat="1" applyFont="1" applyBorder="1" applyAlignment="1">
      <alignment/>
    </xf>
    <xf numFmtId="1" fontId="14" fillId="0" borderId="44" xfId="0" applyNumberFormat="1" applyFont="1" applyBorder="1" applyAlignment="1">
      <alignment/>
    </xf>
    <xf numFmtId="1" fontId="14" fillId="0" borderId="42" xfId="0" applyNumberFormat="1" applyFont="1" applyBorder="1" applyAlignment="1">
      <alignment/>
    </xf>
    <xf numFmtId="1" fontId="14" fillId="0" borderId="50" xfId="0" applyNumberFormat="1" applyFont="1" applyBorder="1" applyAlignment="1">
      <alignment horizontal="center"/>
    </xf>
    <xf numFmtId="1" fontId="14" fillId="0" borderId="50" xfId="0" applyNumberFormat="1" applyFont="1" applyBorder="1" applyAlignment="1">
      <alignment/>
    </xf>
    <xf numFmtId="0" fontId="5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1" fontId="14" fillId="0" borderId="54" xfId="0" applyNumberFormat="1" applyFont="1" applyBorder="1" applyAlignment="1">
      <alignment horizontal="center"/>
    </xf>
    <xf numFmtId="1" fontId="14" fillId="0" borderId="55" xfId="0" applyNumberFormat="1" applyFont="1" applyBorder="1" applyAlignment="1">
      <alignment horizontal="center"/>
    </xf>
    <xf numFmtId="1" fontId="14" fillId="0" borderId="52" xfId="0" applyNumberFormat="1" applyFont="1" applyBorder="1" applyAlignment="1">
      <alignment horizontal="center"/>
    </xf>
    <xf numFmtId="1" fontId="14" fillId="0" borderId="53" xfId="0" applyNumberFormat="1" applyFont="1" applyBorder="1" applyAlignment="1">
      <alignment/>
    </xf>
    <xf numFmtId="1" fontId="14" fillId="0" borderId="55" xfId="0" applyNumberFormat="1" applyFont="1" applyBorder="1" applyAlignment="1">
      <alignment/>
    </xf>
    <xf numFmtId="1" fontId="14" fillId="0" borderId="52" xfId="0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5" fillId="0" borderId="59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5" fillId="0" borderId="59" xfId="0" applyFont="1" applyFill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5" fillId="4" borderId="63" xfId="0" applyFont="1" applyFill="1" applyBorder="1" applyAlignment="1">
      <alignment horizontal="center"/>
    </xf>
    <xf numFmtId="165" fontId="39" fillId="2" borderId="64" xfId="0" applyNumberFormat="1" applyFont="1" applyFill="1" applyBorder="1" applyAlignment="1">
      <alignment horizontal="center"/>
    </xf>
    <xf numFmtId="165" fontId="39" fillId="2" borderId="65" xfId="0" applyNumberFormat="1" applyFont="1" applyFill="1" applyBorder="1" applyAlignment="1">
      <alignment horizontal="center"/>
    </xf>
    <xf numFmtId="165" fontId="39" fillId="2" borderId="7" xfId="0" applyNumberFormat="1" applyFont="1" applyFill="1" applyBorder="1" applyAlignment="1">
      <alignment horizontal="center"/>
    </xf>
    <xf numFmtId="0" fontId="5" fillId="4" borderId="66" xfId="0" applyFont="1" applyFill="1" applyBorder="1" applyAlignment="1">
      <alignment horizontal="center"/>
    </xf>
    <xf numFmtId="1" fontId="39" fillId="2" borderId="67" xfId="0" applyNumberFormat="1" applyFont="1" applyFill="1" applyBorder="1" applyAlignment="1">
      <alignment horizontal="center"/>
    </xf>
    <xf numFmtId="1" fontId="39" fillId="2" borderId="68" xfId="0" applyNumberFormat="1" applyFont="1" applyFill="1" applyBorder="1" applyAlignment="1">
      <alignment horizontal="center"/>
    </xf>
    <xf numFmtId="1" fontId="39" fillId="2" borderId="69" xfId="0" applyNumberFormat="1" applyFont="1" applyFill="1" applyBorder="1" applyAlignment="1">
      <alignment horizontal="center"/>
    </xf>
    <xf numFmtId="0" fontId="18" fillId="4" borderId="70" xfId="0" applyFont="1" applyFill="1" applyBorder="1" applyAlignment="1">
      <alignment horizontal="center"/>
    </xf>
    <xf numFmtId="165" fontId="39" fillId="2" borderId="71" xfId="0" applyNumberFormat="1" applyFont="1" applyFill="1" applyBorder="1" applyAlignment="1">
      <alignment horizontal="center"/>
    </xf>
    <xf numFmtId="165" fontId="39" fillId="2" borderId="72" xfId="0" applyNumberFormat="1" applyFont="1" applyFill="1" applyBorder="1" applyAlignment="1">
      <alignment horizontal="center"/>
    </xf>
    <xf numFmtId="165" fontId="39" fillId="2" borderId="9" xfId="0" applyNumberFormat="1" applyFont="1" applyFill="1" applyBorder="1" applyAlignment="1">
      <alignment horizontal="center"/>
    </xf>
    <xf numFmtId="1" fontId="39" fillId="2" borderId="73" xfId="0" applyNumberFormat="1" applyFont="1" applyFill="1" applyBorder="1" applyAlignment="1">
      <alignment horizontal="center"/>
    </xf>
    <xf numFmtId="1" fontId="39" fillId="2" borderId="74" xfId="0" applyNumberFormat="1" applyFont="1" applyFill="1" applyBorder="1" applyAlignment="1">
      <alignment horizontal="center"/>
    </xf>
    <xf numFmtId="1" fontId="39" fillId="2" borderId="75" xfId="0" applyNumberFormat="1" applyFont="1" applyFill="1" applyBorder="1" applyAlignment="1">
      <alignment horizontal="center"/>
    </xf>
    <xf numFmtId="0" fontId="5" fillId="4" borderId="76" xfId="0" applyFont="1" applyFill="1" applyBorder="1" applyAlignment="1">
      <alignment horizontal="center"/>
    </xf>
    <xf numFmtId="165" fontId="39" fillId="2" borderId="77" xfId="0" applyNumberFormat="1" applyFont="1" applyFill="1" applyBorder="1" applyAlignment="1">
      <alignment horizontal="center"/>
    </xf>
    <xf numFmtId="165" fontId="39" fillId="2" borderId="78" xfId="0" applyNumberFormat="1" applyFont="1" applyFill="1" applyBorder="1" applyAlignment="1">
      <alignment horizontal="center"/>
    </xf>
    <xf numFmtId="165" fontId="39" fillId="2" borderId="8" xfId="0" applyNumberFormat="1" applyFont="1" applyFill="1" applyBorder="1" applyAlignment="1">
      <alignment horizontal="center"/>
    </xf>
    <xf numFmtId="1" fontId="39" fillId="2" borderId="79" xfId="0" applyNumberFormat="1" applyFont="1" applyFill="1" applyBorder="1" applyAlignment="1">
      <alignment horizontal="center"/>
    </xf>
    <xf numFmtId="1" fontId="39" fillId="2" borderId="80" xfId="0" applyNumberFormat="1" applyFont="1" applyFill="1" applyBorder="1" applyAlignment="1">
      <alignment horizontal="center"/>
    </xf>
    <xf numFmtId="1" fontId="39" fillId="2" borderId="81" xfId="0" applyNumberFormat="1" applyFont="1" applyFill="1" applyBorder="1" applyAlignment="1">
      <alignment horizontal="center"/>
    </xf>
    <xf numFmtId="0" fontId="5" fillId="4" borderId="82" xfId="0" applyFont="1" applyFill="1" applyBorder="1" applyAlignment="1">
      <alignment horizontal="center"/>
    </xf>
    <xf numFmtId="165" fontId="39" fillId="2" borderId="83" xfId="0" applyNumberFormat="1" applyFont="1" applyFill="1" applyBorder="1" applyAlignment="1">
      <alignment horizontal="center"/>
    </xf>
    <xf numFmtId="165" fontId="39" fillId="2" borderId="84" xfId="0" applyNumberFormat="1" applyFont="1" applyFill="1" applyBorder="1" applyAlignment="1">
      <alignment horizontal="center"/>
    </xf>
    <xf numFmtId="165" fontId="39" fillId="2" borderId="85" xfId="0" applyNumberFormat="1" applyFont="1" applyFill="1" applyBorder="1" applyAlignment="1">
      <alignment horizontal="center"/>
    </xf>
    <xf numFmtId="1" fontId="39" fillId="2" borderId="86" xfId="0" applyNumberFormat="1" applyFont="1" applyFill="1" applyBorder="1" applyAlignment="1">
      <alignment horizontal="center"/>
    </xf>
    <xf numFmtId="1" fontId="39" fillId="2" borderId="87" xfId="0" applyNumberFormat="1" applyFont="1" applyFill="1" applyBorder="1" applyAlignment="1">
      <alignment horizontal="center"/>
    </xf>
    <xf numFmtId="0" fontId="9" fillId="3" borderId="59" xfId="0" applyFont="1" applyFill="1" applyBorder="1" applyAlignment="1">
      <alignment horizontal="center" vertical="center"/>
    </xf>
    <xf numFmtId="0" fontId="11" fillId="3" borderId="88" xfId="0" applyFont="1" applyFill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165" fontId="15" fillId="0" borderId="35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65" fontId="15" fillId="0" borderId="38" xfId="0" applyNumberFormat="1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65" fontId="15" fillId="0" borderId="41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65" fontId="15" fillId="5" borderId="41" xfId="0" applyNumberFormat="1" applyFont="1" applyFill="1" applyBorder="1" applyAlignment="1">
      <alignment horizontal="center" vertical="center"/>
    </xf>
    <xf numFmtId="0" fontId="33" fillId="4" borderId="93" xfId="0" applyFont="1" applyFill="1" applyBorder="1" applyAlignment="1">
      <alignment horizontal="center"/>
    </xf>
    <xf numFmtId="2" fontId="20" fillId="2" borderId="7" xfId="0" applyNumberFormat="1" applyFont="1" applyFill="1" applyBorder="1" applyAlignment="1">
      <alignment horizontal="center"/>
    </xf>
    <xf numFmtId="0" fontId="19" fillId="2" borderId="94" xfId="0" applyFont="1" applyFill="1" applyBorder="1" applyAlignment="1">
      <alignment horizontal="center"/>
    </xf>
    <xf numFmtId="0" fontId="19" fillId="2" borderId="95" xfId="0" applyFont="1" applyFill="1" applyBorder="1" applyAlignment="1">
      <alignment horizontal="center"/>
    </xf>
    <xf numFmtId="0" fontId="33" fillId="4" borderId="96" xfId="0" applyFont="1" applyFill="1" applyBorder="1" applyAlignment="1">
      <alignment horizontal="center"/>
    </xf>
    <xf numFmtId="0" fontId="41" fillId="4" borderId="97" xfId="0" applyFont="1" applyFill="1" applyBorder="1" applyAlignment="1">
      <alignment horizontal="center"/>
    </xf>
    <xf numFmtId="2" fontId="20" fillId="2" borderId="9" xfId="0" applyNumberFormat="1" applyFont="1" applyFill="1" applyBorder="1" applyAlignment="1">
      <alignment horizontal="center"/>
    </xf>
    <xf numFmtId="0" fontId="19" fillId="2" borderId="98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41" fillId="4" borderId="99" xfId="0" applyFont="1" applyFill="1" applyBorder="1" applyAlignment="1">
      <alignment horizontal="center"/>
    </xf>
    <xf numFmtId="0" fontId="33" fillId="4" borderId="100" xfId="0" applyFont="1" applyFill="1" applyBorder="1" applyAlignment="1">
      <alignment horizontal="center"/>
    </xf>
    <xf numFmtId="2" fontId="20" fillId="2" borderId="8" xfId="0" applyNumberFormat="1" applyFont="1" applyFill="1" applyBorder="1" applyAlignment="1">
      <alignment horizontal="center"/>
    </xf>
    <xf numFmtId="0" fontId="19" fillId="2" borderId="10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33" fillId="4" borderId="102" xfId="0" applyFont="1" applyFill="1" applyBorder="1" applyAlignment="1">
      <alignment horizontal="center"/>
    </xf>
    <xf numFmtId="0" fontId="19" fillId="2" borderId="101" xfId="0" applyFont="1" applyFill="1" applyBorder="1" applyAlignment="1">
      <alignment/>
    </xf>
    <xf numFmtId="0" fontId="19" fillId="2" borderId="10" xfId="0" applyFont="1" applyFill="1" applyBorder="1" applyAlignment="1">
      <alignment/>
    </xf>
    <xf numFmtId="0" fontId="35" fillId="4" borderId="100" xfId="0" applyFont="1" applyFill="1" applyBorder="1" applyAlignment="1">
      <alignment horizontal="left"/>
    </xf>
    <xf numFmtId="0" fontId="35" fillId="4" borderId="101" xfId="0" applyFont="1" applyFill="1" applyBorder="1" applyAlignment="1">
      <alignment horizontal="left"/>
    </xf>
    <xf numFmtId="0" fontId="42" fillId="4" borderId="103" xfId="0" applyFont="1" applyFill="1" applyBorder="1" applyAlignment="1">
      <alignment horizontal="left"/>
    </xf>
    <xf numFmtId="0" fontId="43" fillId="2" borderId="104" xfId="0" applyFont="1" applyFill="1" applyBorder="1" applyAlignment="1">
      <alignment horizontal="center"/>
    </xf>
    <xf numFmtId="0" fontId="43" fillId="2" borderId="12" xfId="0" applyFont="1" applyFill="1" applyBorder="1" applyAlignment="1">
      <alignment horizontal="center"/>
    </xf>
    <xf numFmtId="0" fontId="42" fillId="4" borderId="101" xfId="0" applyFont="1" applyFill="1" applyBorder="1" applyAlignment="1">
      <alignment horizontal="left"/>
    </xf>
    <xf numFmtId="0" fontId="42" fillId="4" borderId="105" xfId="0" applyFont="1" applyFill="1" applyBorder="1" applyAlignment="1">
      <alignment horizontal="center"/>
    </xf>
    <xf numFmtId="0" fontId="43" fillId="2" borderId="106" xfId="0" applyFont="1" applyFill="1" applyBorder="1" applyAlignment="1">
      <alignment horizontal="center"/>
    </xf>
    <xf numFmtId="0" fontId="43" fillId="2" borderId="107" xfId="0" applyFont="1" applyFill="1" applyBorder="1" applyAlignment="1">
      <alignment horizontal="center"/>
    </xf>
    <xf numFmtId="0" fontId="42" fillId="4" borderId="10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0" xfId="0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" fontId="14" fillId="0" borderId="10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3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wrapText="1"/>
    </xf>
    <xf numFmtId="2" fontId="57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0" fillId="3" borderId="88" xfId="0" applyFont="1" applyFill="1" applyBorder="1" applyAlignment="1">
      <alignment horizontal="center"/>
    </xf>
    <xf numFmtId="0" fontId="0" fillId="0" borderId="88" xfId="0" applyBorder="1" applyAlignment="1">
      <alignment/>
    </xf>
    <xf numFmtId="0" fontId="3" fillId="0" borderId="110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3" borderId="3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33" fillId="3" borderId="115" xfId="0" applyFont="1" applyFill="1" applyBorder="1" applyAlignment="1">
      <alignment horizontal="center" vertical="center"/>
    </xf>
    <xf numFmtId="0" fontId="33" fillId="3" borderId="6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3" borderId="115" xfId="0" applyFont="1" applyFill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19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33" fillId="3" borderId="124" xfId="0" applyFont="1" applyFill="1" applyBorder="1" applyAlignment="1">
      <alignment horizontal="center" vertical="center"/>
    </xf>
    <xf numFmtId="0" fontId="33" fillId="3" borderId="125" xfId="0" applyFont="1" applyFill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FM_Hd_03_A</a:t>
            </a:r>
          </a:p>
        </c:rich>
      </c:tx>
      <c:layout>
        <c:manualLayout>
          <c:xMode val="factor"/>
          <c:yMode val="factor"/>
          <c:x val="0.01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9975"/>
          <c:w val="0.91925"/>
          <c:h val="0.874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52555105"/>
        <c:axId val="3233898"/>
      </c:scatterChart>
      <c:valAx>
        <c:axId val="52555105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50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33898"/>
        <c:crosses val="autoZero"/>
        <c:crossBetween val="midCat"/>
        <c:dispUnits/>
      </c:valAx>
      <c:valAx>
        <c:axId val="3233898"/>
        <c:scaling>
          <c:orientation val="minMax"/>
          <c:max val="8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5551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13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FM_Hd_03_B</a:t>
            </a:r>
          </a:p>
        </c:rich>
      </c:tx>
      <c:layout>
        <c:manualLayout>
          <c:xMode val="factor"/>
          <c:yMode val="factor"/>
          <c:x val="0.01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875"/>
          <c:w val="0.9402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29105083"/>
        <c:axId val="60619156"/>
      </c:scatterChart>
      <c:valAx>
        <c:axId val="29105083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50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619156"/>
        <c:crosses val="autoZero"/>
        <c:crossBetween val="midCat"/>
        <c:dispUnits/>
      </c:valAx>
      <c:valAx>
        <c:axId val="60619156"/>
        <c:scaling>
          <c:orientation val="minMax"/>
          <c:max val="8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1050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FM_Hd_02_32A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275"/>
          <c:w val="0.951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Panel!$I$9</c:f>
              <c:strCache>
                <c:ptCount val="1"/>
                <c:pt idx="0">
                  <c:v>IL,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Panel!$I$10:$I$73</c:f>
              <c:numCache/>
            </c:numRef>
          </c:yVal>
          <c:smooth val="0"/>
        </c:ser>
        <c:ser>
          <c:idx val="1"/>
          <c:order val="1"/>
          <c:tx>
            <c:strRef>
              <c:f>Panel!$L$9</c:f>
              <c:strCache>
                <c:ptCount val="1"/>
                <c:pt idx="0">
                  <c:v>IU, nA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Panel!$L$10:$L$73</c:f>
              <c:numCache/>
            </c:numRef>
          </c:yVal>
          <c:smooth val="0"/>
        </c:ser>
        <c:axId val="8701493"/>
        <c:axId val="11204574"/>
      </c:scatterChart>
      <c:valAx>
        <c:axId val="8701493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204574"/>
        <c:crosses val="autoZero"/>
        <c:crossBetween val="midCat"/>
        <c:dispUnits/>
      </c:valAx>
      <c:valAx>
        <c:axId val="11204574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dc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 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nA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7014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25"/>
          <c:y val="0.150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Modul!$U$2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-0,0022</a:t>
                    </a:r>
                    <a:r>
                      <a:rPr lang="en-US" cap="none" sz="1100" b="1" i="1" u="none" baseline="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+ 9,0778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0,9581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Modul!$T$3:$T$21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Modul!$U$3:$U$21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33732303"/>
        <c:axId val="35155272"/>
      </c:scatterChart>
      <c:valAx>
        <c:axId val="337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55272"/>
        <c:crosses val="autoZero"/>
        <c:crossBetween val="midCat"/>
        <c:dispUnits/>
      </c:valAx>
      <c:valAx>
        <c:axId val="35155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323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FM_Hd_03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275"/>
          <c:w val="0.9535"/>
          <c:h val="0.89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Modul!$B$10:$B$73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Modul!$C$10:$C$73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Modul!$E$10:$E$73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47961993"/>
        <c:axId val="29004754"/>
      </c:scatterChart>
      <c:valAx>
        <c:axId val="47961993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6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9004754"/>
        <c:crosses val="autoZero"/>
        <c:crossBetween val="midCat"/>
        <c:dispUnits/>
      </c:valAx>
      <c:valAx>
        <c:axId val="290047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23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619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60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FM_Hd_03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815"/>
          <c:h val="0.858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Modul!$J$9</c:f>
              <c:strCache>
                <c:ptCount val="1"/>
                <c:pt idx="0">
                  <c:v>AL-25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Modul!$J$10:$J$64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Modul!$K$9</c:f>
              <c:strCache>
                <c:ptCount val="1"/>
                <c:pt idx="0">
                  <c:v>AL-26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Modul!$K$10:$K$64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Modul!$M$9</c:f>
              <c:strCache>
                <c:ptCount val="1"/>
                <c:pt idx="0">
                  <c:v>BL-04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Modul!$M$10:$M$64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Modul!$P$9</c:f>
              <c:strCache>
                <c:ptCount val="1"/>
                <c:pt idx="0">
                  <c:v>BL-22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Modul!$P$10:$P$64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axId val="59716195"/>
        <c:axId val="574844"/>
      </c:scatterChart>
      <c:valAx>
        <c:axId val="59716195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 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, cm</a:t>
                </a:r>
              </a:p>
            </c:rich>
          </c:tx>
          <c:layout>
            <c:manualLayout>
              <c:xMode val="factor"/>
              <c:yMode val="factor"/>
              <c:x val="0.0097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74844"/>
        <c:crosses val="autoZero"/>
        <c:crossBetween val="midCat"/>
        <c:dispUnits/>
      </c:valAx>
      <c:valAx>
        <c:axId val="574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21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161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581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Cosmic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1575"/>
          <c:w val="0.94525"/>
          <c:h val="0.8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Modul!$AD$3</c:f>
              <c:strCache>
                <c:ptCount val="1"/>
                <c:pt idx="0">
                  <c:v>MF03_BU_0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Modul!$AC$4:$AC$18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Modul!$AD$4:$AD$18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Modul!$AE$3</c:f>
              <c:strCache>
                <c:ptCount val="1"/>
                <c:pt idx="0">
                  <c:v>MF03_BU_5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Modul!$AC$4:$AC$18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Modul!$AE$4:$AE$18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Modul!$AF$3</c:f>
              <c:strCache>
                <c:ptCount val="1"/>
                <c:pt idx="0">
                  <c:v>MF03_BU_15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Modul!$AC$4:$AC$18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Modul!$AF$4:$AF$18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Modul!$AG$3</c:f>
              <c:strCache>
                <c:ptCount val="1"/>
                <c:pt idx="0">
                  <c:v>MF03_BU_15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Modul!$AC$4:$AC$18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Modul!$AG$4:$AG$18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Modul!$AH$3</c:f>
              <c:strCache>
                <c:ptCount val="1"/>
                <c:pt idx="0">
                  <c:v>MF03_BL_61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Modul!$AC$4:$AC$18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Modul!$AH$4:$AH$18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5173597"/>
        <c:axId val="46562374"/>
      </c:scatterChart>
      <c:valAx>
        <c:axId val="5173597"/>
        <c:scaling>
          <c:orientation val="minMax"/>
          <c:max val="1.7"/>
          <c:min val="1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, kV</a:t>
                </a:r>
              </a:p>
            </c:rich>
          </c:tx>
          <c:layout>
            <c:manualLayout>
              <c:xMode val="factor"/>
              <c:yMode val="factor"/>
              <c:x val="0.0092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562374"/>
        <c:crosses val="autoZero"/>
        <c:crossBetween val="midCat"/>
        <c:dispUnits/>
      </c:valAx>
      <c:valAx>
        <c:axId val="465623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, Hz</a:t>
                </a:r>
              </a:p>
            </c:rich>
          </c:tx>
          <c:layout>
            <c:manualLayout>
              <c:xMode val="factor"/>
              <c:yMode val="factor"/>
              <c:x val="0.028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735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57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85</xdr:row>
      <xdr:rowOff>47625</xdr:rowOff>
    </xdr:from>
    <xdr:to>
      <xdr:col>8</xdr:col>
      <xdr:colOff>304800</xdr:colOff>
      <xdr:row>101</xdr:row>
      <xdr:rowOff>152400</xdr:rowOff>
    </xdr:to>
    <xdr:graphicFrame>
      <xdr:nvGraphicFramePr>
        <xdr:cNvPr id="1" name="Chart 13"/>
        <xdr:cNvGraphicFramePr/>
      </xdr:nvGraphicFramePr>
      <xdr:xfrm>
        <a:off x="9525" y="14097000"/>
        <a:ext cx="44100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85</xdr:row>
      <xdr:rowOff>47625</xdr:rowOff>
    </xdr:from>
    <xdr:to>
      <xdr:col>16</xdr:col>
      <xdr:colOff>590550</xdr:colOff>
      <xdr:row>101</xdr:row>
      <xdr:rowOff>152400</xdr:rowOff>
    </xdr:to>
    <xdr:graphicFrame>
      <xdr:nvGraphicFramePr>
        <xdr:cNvPr id="2" name="Chart 14"/>
        <xdr:cNvGraphicFramePr/>
      </xdr:nvGraphicFramePr>
      <xdr:xfrm>
        <a:off x="4419600" y="14097000"/>
        <a:ext cx="44005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8</xdr:col>
      <xdr:colOff>285750</xdr:colOff>
      <xdr:row>116</xdr:row>
      <xdr:rowOff>95250</xdr:rowOff>
    </xdr:to>
    <xdr:graphicFrame>
      <xdr:nvGraphicFramePr>
        <xdr:cNvPr id="3" name="Chart 17"/>
        <xdr:cNvGraphicFramePr/>
      </xdr:nvGraphicFramePr>
      <xdr:xfrm>
        <a:off x="0" y="16802100"/>
        <a:ext cx="44005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657225</xdr:colOff>
      <xdr:row>23</xdr:row>
      <xdr:rowOff>66675</xdr:rowOff>
    </xdr:from>
    <xdr:to>
      <xdr:col>25</xdr:col>
      <xdr:colOff>752475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1677650" y="3905250"/>
        <a:ext cx="46767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142875</xdr:rowOff>
    </xdr:from>
    <xdr:to>
      <xdr:col>11</xdr:col>
      <xdr:colOff>9525</xdr:colOff>
      <xdr:row>98</xdr:row>
      <xdr:rowOff>152400</xdr:rowOff>
    </xdr:to>
    <xdr:graphicFrame>
      <xdr:nvGraphicFramePr>
        <xdr:cNvPr id="2" name="Chart 2"/>
        <xdr:cNvGraphicFramePr/>
      </xdr:nvGraphicFramePr>
      <xdr:xfrm>
        <a:off x="0" y="13449300"/>
        <a:ext cx="62007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11</xdr:col>
      <xdr:colOff>9525</xdr:colOff>
      <xdr:row>116</xdr:row>
      <xdr:rowOff>19050</xdr:rowOff>
    </xdr:to>
    <xdr:graphicFrame>
      <xdr:nvGraphicFramePr>
        <xdr:cNvPr id="3" name="Chart 3"/>
        <xdr:cNvGraphicFramePr/>
      </xdr:nvGraphicFramePr>
      <xdr:xfrm>
        <a:off x="0" y="16221075"/>
        <a:ext cx="62007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19050</xdr:colOff>
      <xdr:row>21</xdr:row>
      <xdr:rowOff>38100</xdr:rowOff>
    </xdr:from>
    <xdr:to>
      <xdr:col>34</xdr:col>
      <xdr:colOff>114300</xdr:colOff>
      <xdr:row>37</xdr:row>
      <xdr:rowOff>0</xdr:rowOff>
    </xdr:to>
    <xdr:graphicFrame>
      <xdr:nvGraphicFramePr>
        <xdr:cNvPr id="4" name="Chart 9"/>
        <xdr:cNvGraphicFramePr/>
      </xdr:nvGraphicFramePr>
      <xdr:xfrm>
        <a:off x="17907000" y="3552825"/>
        <a:ext cx="46672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workbookViewId="0" topLeftCell="A1">
      <selection activeCell="D4" sqref="D4:E4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7</v>
      </c>
      <c r="E2" s="2">
        <v>0.3826</v>
      </c>
      <c r="F2" s="2"/>
      <c r="G2" s="2"/>
    </row>
    <row r="3" spans="4:7" ht="12.75">
      <c r="D3" s="1" t="s">
        <v>16</v>
      </c>
      <c r="E3" s="12">
        <v>80.8</v>
      </c>
      <c r="F3" s="3"/>
      <c r="G3" s="3"/>
    </row>
    <row r="4" spans="4:5" ht="13.5">
      <c r="D4" s="204" t="s">
        <v>8</v>
      </c>
      <c r="E4" s="204"/>
    </row>
    <row r="6" spans="1:16" ht="13.5" thickBot="1">
      <c r="A6" s="139" t="s">
        <v>20</v>
      </c>
      <c r="B6" s="205" t="s">
        <v>21</v>
      </c>
      <c r="C6" s="206"/>
      <c r="D6" s="4"/>
      <c r="E6" s="4"/>
      <c r="F6" s="4"/>
      <c r="G6" s="4"/>
      <c r="H6" s="4"/>
      <c r="N6" s="139" t="s">
        <v>20</v>
      </c>
      <c r="O6" s="205" t="s">
        <v>21</v>
      </c>
      <c r="P6" s="206"/>
    </row>
    <row r="7" spans="1:16" ht="14.25" thickBot="1" thickTop="1">
      <c r="A7" s="140" t="s">
        <v>5</v>
      </c>
      <c r="B7" s="207" t="s">
        <v>17</v>
      </c>
      <c r="C7" s="208"/>
      <c r="D7" s="208"/>
      <c r="E7" s="208"/>
      <c r="F7" s="208"/>
      <c r="G7" s="208"/>
      <c r="H7" s="209"/>
      <c r="I7" s="207" t="s">
        <v>18</v>
      </c>
      <c r="J7" s="208"/>
      <c r="K7" s="208"/>
      <c r="L7" s="208"/>
      <c r="M7" s="208"/>
      <c r="N7" s="208"/>
      <c r="O7" s="210"/>
      <c r="P7" s="141" t="s">
        <v>5</v>
      </c>
    </row>
    <row r="8" spans="1:16" ht="13.5" thickBot="1">
      <c r="A8" s="142" t="s">
        <v>6</v>
      </c>
      <c r="B8" s="5"/>
      <c r="C8" s="5">
        <v>38154</v>
      </c>
      <c r="D8" s="6"/>
      <c r="E8" s="7"/>
      <c r="F8" s="5">
        <v>38154</v>
      </c>
      <c r="G8" s="6"/>
      <c r="H8" s="8"/>
      <c r="I8" s="5"/>
      <c r="J8" s="5">
        <v>38156</v>
      </c>
      <c r="K8" s="6"/>
      <c r="L8" s="7"/>
      <c r="M8" s="5">
        <v>38156</v>
      </c>
      <c r="N8" s="6"/>
      <c r="O8" s="143"/>
      <c r="P8" s="144" t="s">
        <v>6</v>
      </c>
    </row>
    <row r="9" spans="1:16" ht="14.25" thickBot="1">
      <c r="A9" s="145" t="s">
        <v>0</v>
      </c>
      <c r="B9" s="9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1" t="s">
        <v>64</v>
      </c>
      <c r="I9" s="9" t="s">
        <v>9</v>
      </c>
      <c r="J9" s="10" t="s">
        <v>10</v>
      </c>
      <c r="K9" s="146" t="s">
        <v>11</v>
      </c>
      <c r="L9" s="147" t="s">
        <v>12</v>
      </c>
      <c r="M9" s="10" t="s">
        <v>13</v>
      </c>
      <c r="N9" s="10" t="s">
        <v>14</v>
      </c>
      <c r="O9" s="146" t="s">
        <v>64</v>
      </c>
      <c r="P9" s="148" t="s">
        <v>0</v>
      </c>
    </row>
    <row r="10" spans="1:16" ht="12.75">
      <c r="A10" s="56">
        <v>0</v>
      </c>
      <c r="B10" s="149"/>
      <c r="C10" s="150">
        <v>5.89</v>
      </c>
      <c r="D10" s="151">
        <f>$E$2*($E$3/C10)^2</f>
        <v>72.00076282496592</v>
      </c>
      <c r="E10" s="152"/>
      <c r="F10" s="150">
        <v>5.927</v>
      </c>
      <c r="G10" s="151">
        <f>$E$2*($E$3/F10)^2</f>
        <v>71.10462212358226</v>
      </c>
      <c r="H10" s="153"/>
      <c r="I10" s="149">
        <v>3.1</v>
      </c>
      <c r="J10" s="154">
        <v>5.823</v>
      </c>
      <c r="K10" s="151">
        <f>$E$2*($E$3/J10)^2</f>
        <v>73.66719047672554</v>
      </c>
      <c r="L10" s="149">
        <v>0</v>
      </c>
      <c r="M10" s="154">
        <v>5.886</v>
      </c>
      <c r="N10" s="151">
        <f>$E$2*($E$3/M10)^2</f>
        <v>72.09865644088974</v>
      </c>
      <c r="O10" s="155"/>
      <c r="P10" s="37"/>
    </row>
    <row r="11" spans="1:16" ht="12.75">
      <c r="A11" s="56">
        <v>1</v>
      </c>
      <c r="B11" s="149"/>
      <c r="C11" s="150">
        <v>5.855</v>
      </c>
      <c r="D11" s="151">
        <f aca="true" t="shared" si="0" ref="D11:D73">$E$2*($E$3/C11)^2</f>
        <v>72.86414755684811</v>
      </c>
      <c r="E11" s="152"/>
      <c r="F11" s="150">
        <v>5.932</v>
      </c>
      <c r="G11" s="151">
        <f aca="true" t="shared" si="1" ref="G11:G73">$E$2*($E$3/F11)^2</f>
        <v>70.98480645335833</v>
      </c>
      <c r="H11" s="153"/>
      <c r="I11" s="149">
        <v>3.9</v>
      </c>
      <c r="J11" s="154">
        <v>5.871</v>
      </c>
      <c r="K11" s="151">
        <f aca="true" t="shared" si="2" ref="K11:K73">$E$2*($E$3/J11)^2</f>
        <v>72.46754126453664</v>
      </c>
      <c r="L11" s="149">
        <v>0</v>
      </c>
      <c r="M11" s="154">
        <v>5.86</v>
      </c>
      <c r="N11" s="151">
        <f aca="true" t="shared" si="3" ref="N11:N73">$E$2*($E$3/M11)^2</f>
        <v>72.73985905485212</v>
      </c>
      <c r="O11" s="155"/>
      <c r="P11" s="37"/>
    </row>
    <row r="12" spans="1:16" ht="12.75">
      <c r="A12" s="65">
        <v>2</v>
      </c>
      <c r="B12" s="156"/>
      <c r="C12" s="157">
        <v>5.861</v>
      </c>
      <c r="D12" s="151">
        <f t="shared" si="0"/>
        <v>72.71503951769424</v>
      </c>
      <c r="E12" s="158"/>
      <c r="F12" s="157">
        <v>5.915</v>
      </c>
      <c r="G12" s="151">
        <f t="shared" si="1"/>
        <v>71.3934204270273</v>
      </c>
      <c r="H12" s="159"/>
      <c r="I12" s="156">
        <v>0</v>
      </c>
      <c r="J12" s="157">
        <v>5.827</v>
      </c>
      <c r="K12" s="151">
        <f t="shared" si="2"/>
        <v>73.56608609271699</v>
      </c>
      <c r="L12" s="156">
        <v>0</v>
      </c>
      <c r="M12" s="157">
        <v>5.92</v>
      </c>
      <c r="N12" s="151">
        <f t="shared" si="3"/>
        <v>71.27287436084734</v>
      </c>
      <c r="O12" s="160"/>
      <c r="P12" s="161"/>
    </row>
    <row r="13" spans="1:16" ht="12.75">
      <c r="A13" s="65">
        <v>3</v>
      </c>
      <c r="B13" s="156"/>
      <c r="C13" s="157">
        <v>5.844</v>
      </c>
      <c r="D13" s="151">
        <f t="shared" si="0"/>
        <v>73.1387060609851</v>
      </c>
      <c r="E13" s="158"/>
      <c r="F13" s="157">
        <v>5.712</v>
      </c>
      <c r="G13" s="151">
        <f t="shared" si="1"/>
        <v>76.55812521086865</v>
      </c>
      <c r="H13" s="159"/>
      <c r="I13" s="156">
        <v>0.5</v>
      </c>
      <c r="J13" s="157">
        <v>5.847</v>
      </c>
      <c r="K13" s="151">
        <f t="shared" si="2"/>
        <v>73.063672769118</v>
      </c>
      <c r="L13" s="156">
        <v>0.1</v>
      </c>
      <c r="M13" s="157">
        <v>5.89</v>
      </c>
      <c r="N13" s="151">
        <f t="shared" si="3"/>
        <v>72.00076282496592</v>
      </c>
      <c r="O13" s="160"/>
      <c r="P13" s="161"/>
    </row>
    <row r="14" spans="1:16" ht="12.75">
      <c r="A14" s="65">
        <v>4</v>
      </c>
      <c r="B14" s="156"/>
      <c r="C14" s="157">
        <v>5.837</v>
      </c>
      <c r="D14" s="151">
        <f t="shared" si="0"/>
        <v>73.31423387733852</v>
      </c>
      <c r="E14" s="158"/>
      <c r="F14" s="157">
        <v>5.934</v>
      </c>
      <c r="G14" s="151">
        <f t="shared" si="1"/>
        <v>70.93696496763806</v>
      </c>
      <c r="H14" s="159"/>
      <c r="I14" s="156">
        <v>0.2</v>
      </c>
      <c r="J14" s="157">
        <v>5.884</v>
      </c>
      <c r="K14" s="151">
        <f t="shared" si="2"/>
        <v>72.14767813346728</v>
      </c>
      <c r="L14" s="156">
        <v>0</v>
      </c>
      <c r="M14" s="157">
        <v>5.851</v>
      </c>
      <c r="N14" s="151">
        <f t="shared" si="3"/>
        <v>72.96380785986504</v>
      </c>
      <c r="O14" s="160"/>
      <c r="P14" s="161"/>
    </row>
    <row r="15" spans="1:16" ht="12.75">
      <c r="A15" s="65">
        <v>5</v>
      </c>
      <c r="B15" s="156"/>
      <c r="C15" s="157">
        <v>5.886</v>
      </c>
      <c r="D15" s="151">
        <f t="shared" si="0"/>
        <v>72.09865644088974</v>
      </c>
      <c r="E15" s="158"/>
      <c r="F15" s="157">
        <v>5.972</v>
      </c>
      <c r="G15" s="151">
        <f t="shared" si="1"/>
        <v>70.03708935963272</v>
      </c>
      <c r="H15" s="159"/>
      <c r="I15" s="156">
        <v>0.3</v>
      </c>
      <c r="J15" s="157">
        <v>5.862</v>
      </c>
      <c r="K15" s="151">
        <f t="shared" si="2"/>
        <v>72.69023268136547</v>
      </c>
      <c r="L15" s="156">
        <v>0</v>
      </c>
      <c r="M15" s="157">
        <v>5.907</v>
      </c>
      <c r="N15" s="151">
        <f t="shared" si="3"/>
        <v>71.58693121866442</v>
      </c>
      <c r="O15" s="160"/>
      <c r="P15" s="161"/>
    </row>
    <row r="16" spans="1:16" ht="12.75">
      <c r="A16" s="65">
        <v>6</v>
      </c>
      <c r="B16" s="156"/>
      <c r="C16" s="157">
        <v>5.873</v>
      </c>
      <c r="D16" s="151">
        <f t="shared" si="0"/>
        <v>72.41819326374431</v>
      </c>
      <c r="E16" s="158"/>
      <c r="F16" s="157">
        <v>5.885</v>
      </c>
      <c r="G16" s="151">
        <f t="shared" si="1"/>
        <v>72.12316103972414</v>
      </c>
      <c r="H16" s="159"/>
      <c r="I16" s="156">
        <v>1.7</v>
      </c>
      <c r="J16" s="157">
        <v>5.905</v>
      </c>
      <c r="K16" s="151">
        <f t="shared" si="2"/>
        <v>71.63543184818043</v>
      </c>
      <c r="L16" s="156">
        <v>0</v>
      </c>
      <c r="M16" s="157">
        <v>5.919</v>
      </c>
      <c r="N16" s="151">
        <f t="shared" si="3"/>
        <v>71.2969591370076</v>
      </c>
      <c r="O16" s="160"/>
      <c r="P16" s="161"/>
    </row>
    <row r="17" spans="1:16" ht="12.75">
      <c r="A17" s="65">
        <v>7</v>
      </c>
      <c r="B17" s="156"/>
      <c r="C17" s="157">
        <v>5.906</v>
      </c>
      <c r="D17" s="151">
        <f t="shared" si="0"/>
        <v>71.61117537435169</v>
      </c>
      <c r="E17" s="158"/>
      <c r="F17" s="157">
        <v>5.883</v>
      </c>
      <c r="G17" s="151">
        <f t="shared" si="1"/>
        <v>72.17220773061555</v>
      </c>
      <c r="H17" s="159"/>
      <c r="I17" s="156">
        <v>0.3</v>
      </c>
      <c r="J17" s="157">
        <v>5.914</v>
      </c>
      <c r="K17" s="151">
        <f t="shared" si="2"/>
        <v>71.41756633720459</v>
      </c>
      <c r="L17" s="156">
        <v>0</v>
      </c>
      <c r="M17" s="157">
        <v>5.901</v>
      </c>
      <c r="N17" s="151">
        <f t="shared" si="3"/>
        <v>71.73258109194295</v>
      </c>
      <c r="O17" s="160"/>
      <c r="P17" s="161"/>
    </row>
    <row r="18" spans="1:16" ht="12.75">
      <c r="A18" s="65">
        <v>8</v>
      </c>
      <c r="B18" s="156"/>
      <c r="C18" s="157">
        <v>5.867</v>
      </c>
      <c r="D18" s="151">
        <f t="shared" si="0"/>
        <v>72.56638870916531</v>
      </c>
      <c r="E18" s="158"/>
      <c r="F18" s="157">
        <v>5.886</v>
      </c>
      <c r="G18" s="151">
        <f t="shared" si="1"/>
        <v>72.09865644088974</v>
      </c>
      <c r="H18" s="159"/>
      <c r="I18" s="156">
        <v>0</v>
      </c>
      <c r="J18" s="157">
        <v>5.873</v>
      </c>
      <c r="K18" s="151">
        <f t="shared" si="2"/>
        <v>72.41819326374431</v>
      </c>
      <c r="L18" s="156">
        <v>0</v>
      </c>
      <c r="M18" s="157">
        <v>5.832</v>
      </c>
      <c r="N18" s="151">
        <f t="shared" si="3"/>
        <v>73.43999804305652</v>
      </c>
      <c r="O18" s="160"/>
      <c r="P18" s="161"/>
    </row>
    <row r="19" spans="1:16" ht="12.75">
      <c r="A19" s="65">
        <v>9</v>
      </c>
      <c r="B19" s="156"/>
      <c r="C19" s="157">
        <v>5.878</v>
      </c>
      <c r="D19" s="151">
        <f t="shared" si="0"/>
        <v>72.2950435653108</v>
      </c>
      <c r="E19" s="158"/>
      <c r="F19" s="157">
        <v>5.93</v>
      </c>
      <c r="G19" s="151">
        <f t="shared" si="1"/>
        <v>71.03269635346611</v>
      </c>
      <c r="H19" s="159"/>
      <c r="I19" s="156">
        <v>0</v>
      </c>
      <c r="J19" s="157">
        <v>5.901</v>
      </c>
      <c r="K19" s="151">
        <f t="shared" si="2"/>
        <v>71.73258109194295</v>
      </c>
      <c r="L19" s="156">
        <v>0</v>
      </c>
      <c r="M19" s="157">
        <v>5.877</v>
      </c>
      <c r="N19" s="151">
        <f t="shared" si="3"/>
        <v>72.31964836171751</v>
      </c>
      <c r="O19" s="160"/>
      <c r="P19" s="161"/>
    </row>
    <row r="20" spans="1:16" ht="12.75">
      <c r="A20" s="65">
        <v>10</v>
      </c>
      <c r="B20" s="156"/>
      <c r="C20" s="157">
        <v>5.855</v>
      </c>
      <c r="D20" s="151">
        <f t="shared" si="0"/>
        <v>72.86414755684811</v>
      </c>
      <c r="E20" s="158"/>
      <c r="F20" s="157">
        <v>5.891</v>
      </c>
      <c r="G20" s="151">
        <f t="shared" si="1"/>
        <v>71.97632057348282</v>
      </c>
      <c r="H20" s="159"/>
      <c r="I20" s="156">
        <v>0.1</v>
      </c>
      <c r="J20" s="157">
        <v>5.863</v>
      </c>
      <c r="K20" s="151">
        <f t="shared" si="2"/>
        <v>72.6654385372015</v>
      </c>
      <c r="L20" s="156">
        <v>0</v>
      </c>
      <c r="M20" s="157">
        <v>5.89</v>
      </c>
      <c r="N20" s="151">
        <f t="shared" si="3"/>
        <v>72.00076282496592</v>
      </c>
      <c r="O20" s="160"/>
      <c r="P20" s="161"/>
    </row>
    <row r="21" spans="1:16" ht="12.75">
      <c r="A21" s="65">
        <v>11</v>
      </c>
      <c r="B21" s="156"/>
      <c r="C21" s="157">
        <v>5.85</v>
      </c>
      <c r="D21" s="151">
        <f t="shared" si="0"/>
        <v>72.9887548834831</v>
      </c>
      <c r="E21" s="158"/>
      <c r="F21" s="157">
        <v>5.839</v>
      </c>
      <c r="G21" s="151">
        <f t="shared" si="1"/>
        <v>73.26401865012825</v>
      </c>
      <c r="H21" s="159"/>
      <c r="I21" s="162">
        <v>5</v>
      </c>
      <c r="J21" s="157">
        <v>5.831</v>
      </c>
      <c r="K21" s="151">
        <f t="shared" si="2"/>
        <v>73.46518970672275</v>
      </c>
      <c r="L21" s="156">
        <v>0.1</v>
      </c>
      <c r="M21" s="157">
        <v>5.928</v>
      </c>
      <c r="N21" s="151">
        <f t="shared" si="3"/>
        <v>71.08063473330894</v>
      </c>
      <c r="O21" s="160" t="s">
        <v>19</v>
      </c>
      <c r="P21" s="161"/>
    </row>
    <row r="22" spans="1:16" ht="12.75">
      <c r="A22" s="65">
        <v>12</v>
      </c>
      <c r="B22" s="156"/>
      <c r="C22" s="157">
        <v>5.889</v>
      </c>
      <c r="D22" s="151">
        <f t="shared" si="0"/>
        <v>72.02521752898423</v>
      </c>
      <c r="E22" s="158"/>
      <c r="F22" s="157">
        <v>5.928</v>
      </c>
      <c r="G22" s="151">
        <f t="shared" si="1"/>
        <v>71.08063473330894</v>
      </c>
      <c r="H22" s="159"/>
      <c r="I22" s="156">
        <v>0</v>
      </c>
      <c r="J22" s="157">
        <v>5.83</v>
      </c>
      <c r="K22" s="151">
        <f t="shared" si="2"/>
        <v>73.49039433462102</v>
      </c>
      <c r="L22" s="156">
        <v>0</v>
      </c>
      <c r="M22" s="157">
        <v>5.855</v>
      </c>
      <c r="N22" s="151">
        <f t="shared" si="3"/>
        <v>72.86414755684811</v>
      </c>
      <c r="O22" s="160"/>
      <c r="P22" s="161"/>
    </row>
    <row r="23" spans="1:16" ht="12.75">
      <c r="A23" s="65">
        <v>13</v>
      </c>
      <c r="B23" s="156"/>
      <c r="C23" s="157">
        <v>5.834</v>
      </c>
      <c r="D23" s="151">
        <f t="shared" si="0"/>
        <v>73.38965357286952</v>
      </c>
      <c r="E23" s="158"/>
      <c r="F23" s="157">
        <v>5.89</v>
      </c>
      <c r="G23" s="151">
        <f t="shared" si="1"/>
        <v>72.00076282496592</v>
      </c>
      <c r="H23" s="159"/>
      <c r="I23" s="156">
        <v>0</v>
      </c>
      <c r="J23" s="157">
        <v>5.889</v>
      </c>
      <c r="K23" s="151">
        <f t="shared" si="2"/>
        <v>72.02521752898423</v>
      </c>
      <c r="L23" s="156">
        <v>0</v>
      </c>
      <c r="M23" s="157">
        <v>5.924</v>
      </c>
      <c r="N23" s="151">
        <f t="shared" si="3"/>
        <v>71.17665719414177</v>
      </c>
      <c r="O23" s="160"/>
      <c r="P23" s="161"/>
    </row>
    <row r="24" spans="1:16" ht="12.75">
      <c r="A24" s="65">
        <v>14</v>
      </c>
      <c r="B24" s="156"/>
      <c r="C24" s="157">
        <v>5.819</v>
      </c>
      <c r="D24" s="151">
        <f t="shared" si="0"/>
        <v>73.7685034308591</v>
      </c>
      <c r="E24" s="158"/>
      <c r="F24" s="157">
        <v>5.89</v>
      </c>
      <c r="G24" s="151">
        <f t="shared" si="1"/>
        <v>72.00076282496592</v>
      </c>
      <c r="H24" s="159"/>
      <c r="I24" s="156">
        <v>0</v>
      </c>
      <c r="J24" s="157">
        <v>5.88</v>
      </c>
      <c r="K24" s="151">
        <f t="shared" si="2"/>
        <v>72.2458716275626</v>
      </c>
      <c r="L24" s="156">
        <v>0</v>
      </c>
      <c r="M24" s="157">
        <v>5.855</v>
      </c>
      <c r="N24" s="151">
        <f t="shared" si="3"/>
        <v>72.86414755684811</v>
      </c>
      <c r="O24" s="160"/>
      <c r="P24" s="161"/>
    </row>
    <row r="25" spans="1:16" ht="12.75">
      <c r="A25" s="65">
        <v>15</v>
      </c>
      <c r="B25" s="156"/>
      <c r="C25" s="157">
        <v>5.858</v>
      </c>
      <c r="D25" s="151">
        <f t="shared" si="0"/>
        <v>72.78953626634959</v>
      </c>
      <c r="E25" s="158"/>
      <c r="F25" s="157">
        <v>5.897</v>
      </c>
      <c r="G25" s="151">
        <f t="shared" si="1"/>
        <v>71.82992809494995</v>
      </c>
      <c r="H25" s="159"/>
      <c r="I25" s="156">
        <v>5.2</v>
      </c>
      <c r="J25" s="157">
        <v>5.863</v>
      </c>
      <c r="K25" s="151">
        <f t="shared" si="2"/>
        <v>72.6654385372015</v>
      </c>
      <c r="L25" s="156">
        <v>5.1</v>
      </c>
      <c r="M25" s="157">
        <v>5.854</v>
      </c>
      <c r="N25" s="151">
        <f t="shared" si="3"/>
        <v>72.88904348134639</v>
      </c>
      <c r="O25" s="160"/>
      <c r="P25" s="161"/>
    </row>
    <row r="26" spans="1:16" ht="12.75">
      <c r="A26" s="65">
        <v>16</v>
      </c>
      <c r="B26" s="156"/>
      <c r="C26" s="157">
        <v>5.846</v>
      </c>
      <c r="D26" s="151">
        <f t="shared" si="0"/>
        <v>73.08867103179344</v>
      </c>
      <c r="E26" s="158"/>
      <c r="F26" s="157">
        <v>5.956</v>
      </c>
      <c r="G26" s="151">
        <f t="shared" si="1"/>
        <v>70.41388539461761</v>
      </c>
      <c r="H26" s="159"/>
      <c r="I26" s="156">
        <v>0.7</v>
      </c>
      <c r="J26" s="157">
        <v>5.863</v>
      </c>
      <c r="K26" s="151">
        <f t="shared" si="2"/>
        <v>72.6654385372015</v>
      </c>
      <c r="L26" s="156">
        <v>0</v>
      </c>
      <c r="M26" s="157">
        <v>5.922</v>
      </c>
      <c r="N26" s="151">
        <f t="shared" si="3"/>
        <v>71.2247414063793</v>
      </c>
      <c r="O26" s="160"/>
      <c r="P26" s="161"/>
    </row>
    <row r="27" spans="1:16" ht="12.75">
      <c r="A27" s="65">
        <v>17</v>
      </c>
      <c r="B27" s="156"/>
      <c r="C27" s="157">
        <v>5.975</v>
      </c>
      <c r="D27" s="151">
        <f t="shared" si="0"/>
        <v>69.9667768841582</v>
      </c>
      <c r="E27" s="158"/>
      <c r="F27" s="157">
        <v>5.93</v>
      </c>
      <c r="G27" s="151">
        <f t="shared" si="1"/>
        <v>71.03269635346611</v>
      </c>
      <c r="H27" s="159"/>
      <c r="I27" s="156">
        <v>1.4</v>
      </c>
      <c r="J27" s="157">
        <v>5.869</v>
      </c>
      <c r="K27" s="151">
        <f t="shared" si="2"/>
        <v>72.51693972340557</v>
      </c>
      <c r="L27" s="156">
        <v>0</v>
      </c>
      <c r="M27" s="157">
        <v>5.897</v>
      </c>
      <c r="N27" s="151">
        <f t="shared" si="3"/>
        <v>71.82992809494995</v>
      </c>
      <c r="O27" s="160"/>
      <c r="P27" s="161"/>
    </row>
    <row r="28" spans="1:16" ht="12.75">
      <c r="A28" s="65">
        <v>18</v>
      </c>
      <c r="B28" s="156"/>
      <c r="C28" s="157">
        <v>5.874</v>
      </c>
      <c r="D28" s="151">
        <f t="shared" si="0"/>
        <v>72.39353816365444</v>
      </c>
      <c r="E28" s="158"/>
      <c r="F28" s="157">
        <v>5.856</v>
      </c>
      <c r="G28" s="151">
        <f t="shared" si="1"/>
        <v>72.83926438532055</v>
      </c>
      <c r="H28" s="159"/>
      <c r="I28" s="156">
        <v>0</v>
      </c>
      <c r="J28" s="157">
        <v>5.846</v>
      </c>
      <c r="K28" s="151">
        <f t="shared" si="2"/>
        <v>73.08867103179344</v>
      </c>
      <c r="L28" s="156">
        <v>0</v>
      </c>
      <c r="M28" s="157">
        <v>5.857</v>
      </c>
      <c r="N28" s="151">
        <f t="shared" si="3"/>
        <v>72.81439395805481</v>
      </c>
      <c r="O28" s="160"/>
      <c r="P28" s="161"/>
    </row>
    <row r="29" spans="1:16" ht="12.75">
      <c r="A29" s="65">
        <v>19</v>
      </c>
      <c r="B29" s="156"/>
      <c r="C29" s="157">
        <v>5.872</v>
      </c>
      <c r="D29" s="151">
        <f t="shared" si="0"/>
        <v>72.44286096117722</v>
      </c>
      <c r="E29" s="158"/>
      <c r="F29" s="157">
        <v>5.886</v>
      </c>
      <c r="G29" s="151">
        <f t="shared" si="1"/>
        <v>72.09865644088974</v>
      </c>
      <c r="H29" s="159"/>
      <c r="I29" s="156">
        <v>2.1</v>
      </c>
      <c r="J29" s="157">
        <v>5.878</v>
      </c>
      <c r="K29" s="151">
        <f t="shared" si="2"/>
        <v>72.2950435653108</v>
      </c>
      <c r="L29" s="156">
        <v>0</v>
      </c>
      <c r="M29" s="157">
        <v>5.94</v>
      </c>
      <c r="N29" s="151">
        <f t="shared" si="3"/>
        <v>70.79373034497613</v>
      </c>
      <c r="O29" s="160"/>
      <c r="P29" s="161"/>
    </row>
    <row r="30" spans="1:16" ht="12.75">
      <c r="A30" s="65">
        <v>20</v>
      </c>
      <c r="B30" s="156"/>
      <c r="C30" s="157">
        <v>5.884</v>
      </c>
      <c r="D30" s="151">
        <f t="shared" si="0"/>
        <v>72.14767813346728</v>
      </c>
      <c r="E30" s="158"/>
      <c r="F30" s="157">
        <v>5.884</v>
      </c>
      <c r="G30" s="151">
        <f t="shared" si="1"/>
        <v>72.14767813346728</v>
      </c>
      <c r="H30" s="159"/>
      <c r="I30" s="156">
        <v>0.1</v>
      </c>
      <c r="J30" s="157">
        <v>5.868</v>
      </c>
      <c r="K30" s="151">
        <f t="shared" si="2"/>
        <v>72.54165789611858</v>
      </c>
      <c r="L30" s="156">
        <v>0</v>
      </c>
      <c r="M30" s="157">
        <v>5.843</v>
      </c>
      <c r="N30" s="151">
        <f t="shared" si="3"/>
        <v>73.16374284507596</v>
      </c>
      <c r="O30" s="160"/>
      <c r="P30" s="161"/>
    </row>
    <row r="31" spans="1:16" ht="12.75">
      <c r="A31" s="65">
        <v>21</v>
      </c>
      <c r="B31" s="156"/>
      <c r="C31" s="157">
        <v>5.85</v>
      </c>
      <c r="D31" s="151">
        <f t="shared" si="0"/>
        <v>72.9887548834831</v>
      </c>
      <c r="E31" s="158"/>
      <c r="F31" s="157">
        <v>5.945</v>
      </c>
      <c r="G31" s="151">
        <f t="shared" si="1"/>
        <v>70.6746992935664</v>
      </c>
      <c r="H31" s="159"/>
      <c r="I31" s="156">
        <v>0.1</v>
      </c>
      <c r="J31" s="157">
        <v>5.902</v>
      </c>
      <c r="K31" s="151">
        <f t="shared" si="2"/>
        <v>71.70827526201423</v>
      </c>
      <c r="L31" s="156">
        <v>0</v>
      </c>
      <c r="M31" s="157">
        <v>5.826</v>
      </c>
      <c r="N31" s="151">
        <f t="shared" si="3"/>
        <v>73.59134266659079</v>
      </c>
      <c r="O31" s="160"/>
      <c r="P31" s="161"/>
    </row>
    <row r="32" spans="1:16" ht="12.75">
      <c r="A32" s="65">
        <v>22</v>
      </c>
      <c r="B32" s="156"/>
      <c r="C32" s="157">
        <v>5.886</v>
      </c>
      <c r="D32" s="151">
        <f t="shared" si="0"/>
        <v>72.09865644088974</v>
      </c>
      <c r="E32" s="158"/>
      <c r="F32" s="157">
        <v>5.867</v>
      </c>
      <c r="G32" s="151">
        <f t="shared" si="1"/>
        <v>72.56638870916531</v>
      </c>
      <c r="H32" s="159"/>
      <c r="I32" s="156">
        <v>11.7</v>
      </c>
      <c r="J32" s="157">
        <v>5.821</v>
      </c>
      <c r="K32" s="151">
        <f t="shared" si="2"/>
        <v>73.71782084669299</v>
      </c>
      <c r="L32" s="156">
        <v>0</v>
      </c>
      <c r="M32" s="157">
        <v>5.82</v>
      </c>
      <c r="N32" s="151">
        <f t="shared" si="3"/>
        <v>73.74315560751525</v>
      </c>
      <c r="O32" s="160"/>
      <c r="P32" s="161"/>
    </row>
    <row r="33" spans="1:16" ht="12.75">
      <c r="A33" s="65">
        <v>23</v>
      </c>
      <c r="B33" s="156"/>
      <c r="C33" s="157">
        <v>5.877</v>
      </c>
      <c r="D33" s="151">
        <f t="shared" si="0"/>
        <v>72.31964836171751</v>
      </c>
      <c r="E33" s="158"/>
      <c r="F33" s="157">
        <v>5.903</v>
      </c>
      <c r="G33" s="151">
        <f t="shared" si="1"/>
        <v>71.68398178365477</v>
      </c>
      <c r="H33" s="159"/>
      <c r="I33" s="156">
        <v>4.5</v>
      </c>
      <c r="J33" s="157">
        <v>5.839</v>
      </c>
      <c r="K33" s="151">
        <f t="shared" si="2"/>
        <v>73.26401865012825</v>
      </c>
      <c r="L33" s="156">
        <v>0</v>
      </c>
      <c r="M33" s="157">
        <v>5.901</v>
      </c>
      <c r="N33" s="151">
        <f t="shared" si="3"/>
        <v>71.73258109194295</v>
      </c>
      <c r="O33" s="160"/>
      <c r="P33" s="161"/>
    </row>
    <row r="34" spans="1:16" ht="12.75">
      <c r="A34" s="65">
        <v>24</v>
      </c>
      <c r="B34" s="156"/>
      <c r="C34" s="157">
        <v>5.884</v>
      </c>
      <c r="D34" s="151">
        <f t="shared" si="0"/>
        <v>72.14767813346728</v>
      </c>
      <c r="E34" s="158"/>
      <c r="F34" s="157">
        <v>5.878</v>
      </c>
      <c r="G34" s="151">
        <f t="shared" si="1"/>
        <v>72.2950435653108</v>
      </c>
      <c r="H34" s="159"/>
      <c r="I34" s="156">
        <v>0.3</v>
      </c>
      <c r="J34" s="157">
        <v>5.87</v>
      </c>
      <c r="K34" s="151">
        <f t="shared" si="2"/>
        <v>72.49223418241338</v>
      </c>
      <c r="L34" s="156">
        <v>0</v>
      </c>
      <c r="M34" s="157">
        <v>5.831</v>
      </c>
      <c r="N34" s="151">
        <f t="shared" si="3"/>
        <v>73.46518970672275</v>
      </c>
      <c r="O34" s="160"/>
      <c r="P34" s="161"/>
    </row>
    <row r="35" spans="1:16" ht="12.75">
      <c r="A35" s="65">
        <v>25</v>
      </c>
      <c r="B35" s="156"/>
      <c r="C35" s="157">
        <v>5.843</v>
      </c>
      <c r="D35" s="151">
        <f t="shared" si="0"/>
        <v>73.16374284507596</v>
      </c>
      <c r="E35" s="158"/>
      <c r="F35" s="157">
        <v>5.925</v>
      </c>
      <c r="G35" s="151">
        <f t="shared" si="1"/>
        <v>71.15263334579572</v>
      </c>
      <c r="H35" s="159"/>
      <c r="I35" s="156">
        <v>97.4</v>
      </c>
      <c r="J35" s="157">
        <v>5.852</v>
      </c>
      <c r="K35" s="151">
        <f t="shared" si="2"/>
        <v>72.93887362412742</v>
      </c>
      <c r="L35" s="156">
        <v>0</v>
      </c>
      <c r="M35" s="157">
        <v>5.891</v>
      </c>
      <c r="N35" s="151">
        <f t="shared" si="3"/>
        <v>71.97632057348282</v>
      </c>
      <c r="O35" s="160"/>
      <c r="P35" s="161"/>
    </row>
    <row r="36" spans="1:16" ht="12.75">
      <c r="A36" s="65">
        <v>26</v>
      </c>
      <c r="B36" s="156"/>
      <c r="C36" s="157">
        <v>5.896</v>
      </c>
      <c r="D36" s="151">
        <f t="shared" si="0"/>
        <v>71.85429580848687</v>
      </c>
      <c r="E36" s="158"/>
      <c r="F36" s="157">
        <v>5.931</v>
      </c>
      <c r="G36" s="151">
        <f t="shared" si="1"/>
        <v>71.00874534753213</v>
      </c>
      <c r="H36" s="159"/>
      <c r="I36" s="156">
        <v>0.7</v>
      </c>
      <c r="J36" s="157">
        <v>5.91</v>
      </c>
      <c r="K36" s="151">
        <f t="shared" si="2"/>
        <v>71.51427257709409</v>
      </c>
      <c r="L36" s="156">
        <v>0.2</v>
      </c>
      <c r="M36" s="157">
        <v>5.909</v>
      </c>
      <c r="N36" s="151">
        <f t="shared" si="3"/>
        <v>71.5384798283643</v>
      </c>
      <c r="O36" s="160"/>
      <c r="P36" s="161"/>
    </row>
    <row r="37" spans="1:16" ht="12.75">
      <c r="A37" s="65">
        <v>27</v>
      </c>
      <c r="B37" s="156"/>
      <c r="C37" s="157">
        <v>5.842</v>
      </c>
      <c r="D37" s="151">
        <f t="shared" si="0"/>
        <v>73.1887924872258</v>
      </c>
      <c r="E37" s="158"/>
      <c r="F37" s="157">
        <v>5.875</v>
      </c>
      <c r="G37" s="151">
        <f t="shared" si="1"/>
        <v>72.36889565233137</v>
      </c>
      <c r="H37" s="159"/>
      <c r="I37" s="156">
        <v>0.6</v>
      </c>
      <c r="J37" s="157">
        <v>5.855</v>
      </c>
      <c r="K37" s="151">
        <f t="shared" si="2"/>
        <v>72.86414755684811</v>
      </c>
      <c r="L37" s="156">
        <v>0</v>
      </c>
      <c r="M37" s="157">
        <v>5.865</v>
      </c>
      <c r="N37" s="151">
        <f t="shared" si="3"/>
        <v>72.61588829074755</v>
      </c>
      <c r="O37" s="160"/>
      <c r="P37" s="161"/>
    </row>
    <row r="38" spans="1:16" ht="12.75">
      <c r="A38" s="65">
        <v>28</v>
      </c>
      <c r="B38" s="156"/>
      <c r="C38" s="157">
        <v>5.848</v>
      </c>
      <c r="D38" s="151">
        <f t="shared" si="0"/>
        <v>73.03868732935226</v>
      </c>
      <c r="E38" s="158"/>
      <c r="F38" s="157">
        <v>5.855</v>
      </c>
      <c r="G38" s="151">
        <f t="shared" si="1"/>
        <v>72.86414755684811</v>
      </c>
      <c r="H38" s="159"/>
      <c r="I38" s="162">
        <v>0.1</v>
      </c>
      <c r="J38" s="157">
        <v>5.859</v>
      </c>
      <c r="K38" s="151">
        <f t="shared" si="2"/>
        <v>72.76469130151085</v>
      </c>
      <c r="L38" s="156">
        <v>0</v>
      </c>
      <c r="M38" s="157">
        <v>5.854</v>
      </c>
      <c r="N38" s="151">
        <f t="shared" si="3"/>
        <v>72.88904348134639</v>
      </c>
      <c r="O38" s="160" t="s">
        <v>19</v>
      </c>
      <c r="P38" s="161"/>
    </row>
    <row r="39" spans="1:16" ht="12.75">
      <c r="A39" s="65">
        <v>29</v>
      </c>
      <c r="B39" s="156"/>
      <c r="C39" s="157">
        <v>5.859</v>
      </c>
      <c r="D39" s="151">
        <f t="shared" si="0"/>
        <v>72.76469130151085</v>
      </c>
      <c r="E39" s="158"/>
      <c r="F39" s="157">
        <v>5.901</v>
      </c>
      <c r="G39" s="151">
        <f t="shared" si="1"/>
        <v>71.73258109194295</v>
      </c>
      <c r="H39" s="159"/>
      <c r="I39" s="156">
        <v>2.5</v>
      </c>
      <c r="J39" s="157">
        <v>5.851</v>
      </c>
      <c r="K39" s="151">
        <f t="shared" si="2"/>
        <v>72.96380785986504</v>
      </c>
      <c r="L39" s="156">
        <v>0</v>
      </c>
      <c r="M39" s="157">
        <v>5.935</v>
      </c>
      <c r="N39" s="151">
        <f t="shared" si="3"/>
        <v>70.91306235978223</v>
      </c>
      <c r="O39" s="160" t="s">
        <v>19</v>
      </c>
      <c r="P39" s="161"/>
    </row>
    <row r="40" spans="1:16" ht="12.75">
      <c r="A40" s="65">
        <v>30</v>
      </c>
      <c r="B40" s="156"/>
      <c r="C40" s="157">
        <v>5.891</v>
      </c>
      <c r="D40" s="151">
        <f t="shared" si="0"/>
        <v>71.97632057348282</v>
      </c>
      <c r="E40" s="158"/>
      <c r="F40" s="157">
        <v>5.928</v>
      </c>
      <c r="G40" s="151">
        <f t="shared" si="1"/>
        <v>71.08063473330894</v>
      </c>
      <c r="H40" s="159"/>
      <c r="I40" s="156">
        <v>0.6</v>
      </c>
      <c r="J40" s="157">
        <v>5.879</v>
      </c>
      <c r="K40" s="151">
        <f t="shared" si="2"/>
        <v>72.27045132343909</v>
      </c>
      <c r="L40" s="156">
        <v>0</v>
      </c>
      <c r="M40" s="157">
        <v>5.924</v>
      </c>
      <c r="N40" s="151">
        <f t="shared" si="3"/>
        <v>71.17665719414177</v>
      </c>
      <c r="O40" s="160"/>
      <c r="P40" s="161"/>
    </row>
    <row r="41" spans="1:16" ht="12.75">
      <c r="A41" s="65">
        <v>31</v>
      </c>
      <c r="B41" s="156"/>
      <c r="C41" s="157">
        <v>5.892</v>
      </c>
      <c r="D41" s="151">
        <f t="shared" si="0"/>
        <v>71.95189076608183</v>
      </c>
      <c r="E41" s="158"/>
      <c r="F41" s="157">
        <v>5.927</v>
      </c>
      <c r="G41" s="151">
        <f t="shared" si="1"/>
        <v>71.10462212358226</v>
      </c>
      <c r="H41" s="159"/>
      <c r="I41" s="162">
        <v>3.6</v>
      </c>
      <c r="J41" s="157">
        <v>5.867</v>
      </c>
      <c r="K41" s="151">
        <f t="shared" si="2"/>
        <v>72.56638870916531</v>
      </c>
      <c r="L41" s="156">
        <v>0</v>
      </c>
      <c r="M41" s="157">
        <v>5.907</v>
      </c>
      <c r="N41" s="151">
        <f t="shared" si="3"/>
        <v>71.58693121866442</v>
      </c>
      <c r="O41" s="160" t="s">
        <v>19</v>
      </c>
      <c r="P41" s="161"/>
    </row>
    <row r="42" spans="1:16" ht="12.75">
      <c r="A42" s="65">
        <v>32</v>
      </c>
      <c r="B42" s="156"/>
      <c r="C42" s="157">
        <v>5.91</v>
      </c>
      <c r="D42" s="151">
        <f t="shared" si="0"/>
        <v>71.51427257709409</v>
      </c>
      <c r="E42" s="158"/>
      <c r="F42" s="157">
        <v>5.861</v>
      </c>
      <c r="G42" s="151">
        <f t="shared" si="1"/>
        <v>72.71503951769424</v>
      </c>
      <c r="H42" s="159"/>
      <c r="I42" s="156">
        <v>0.1</v>
      </c>
      <c r="J42" s="157">
        <v>5.896</v>
      </c>
      <c r="K42" s="151">
        <f t="shared" si="2"/>
        <v>71.85429580848687</v>
      </c>
      <c r="L42" s="156">
        <v>0</v>
      </c>
      <c r="M42" s="157">
        <v>5.914</v>
      </c>
      <c r="N42" s="151">
        <f t="shared" si="3"/>
        <v>71.41756633720459</v>
      </c>
      <c r="O42" s="160"/>
      <c r="P42" s="161"/>
    </row>
    <row r="43" spans="1:16" ht="12.75">
      <c r="A43" s="65">
        <v>33</v>
      </c>
      <c r="B43" s="156"/>
      <c r="C43" s="157">
        <v>5.89</v>
      </c>
      <c r="D43" s="151">
        <f t="shared" si="0"/>
        <v>72.00076282496592</v>
      </c>
      <c r="E43" s="158"/>
      <c r="F43" s="157">
        <v>5.903</v>
      </c>
      <c r="G43" s="151">
        <f t="shared" si="1"/>
        <v>71.68398178365477</v>
      </c>
      <c r="H43" s="159"/>
      <c r="I43" s="156">
        <v>0</v>
      </c>
      <c r="J43" s="157">
        <v>5.911</v>
      </c>
      <c r="K43" s="151">
        <f t="shared" si="2"/>
        <v>71.49007761065057</v>
      </c>
      <c r="L43" s="156">
        <v>0</v>
      </c>
      <c r="M43" s="157">
        <v>5.896</v>
      </c>
      <c r="N43" s="151">
        <f t="shared" si="3"/>
        <v>71.85429580848687</v>
      </c>
      <c r="O43" s="160"/>
      <c r="P43" s="161"/>
    </row>
    <row r="44" spans="1:16" ht="12.75">
      <c r="A44" s="65">
        <v>34</v>
      </c>
      <c r="B44" s="156"/>
      <c r="C44" s="157">
        <v>5.905</v>
      </c>
      <c r="D44" s="151">
        <f t="shared" si="0"/>
        <v>71.63543184818043</v>
      </c>
      <c r="E44" s="158"/>
      <c r="F44" s="157">
        <v>5.884</v>
      </c>
      <c r="G44" s="151">
        <f t="shared" si="1"/>
        <v>72.14767813346728</v>
      </c>
      <c r="H44" s="159"/>
      <c r="I44" s="156">
        <v>25</v>
      </c>
      <c r="J44" s="157">
        <v>5.898</v>
      </c>
      <c r="K44" s="151">
        <f t="shared" si="2"/>
        <v>71.80557277492667</v>
      </c>
      <c r="L44" s="156">
        <v>0</v>
      </c>
      <c r="M44" s="157">
        <v>5.831</v>
      </c>
      <c r="N44" s="151">
        <f t="shared" si="3"/>
        <v>73.46518970672275</v>
      </c>
      <c r="O44" s="160"/>
      <c r="P44" s="161"/>
    </row>
    <row r="45" spans="1:16" ht="12.75">
      <c r="A45" s="65">
        <v>35</v>
      </c>
      <c r="B45" s="156"/>
      <c r="C45" s="157">
        <v>5.848</v>
      </c>
      <c r="D45" s="151">
        <f t="shared" si="0"/>
        <v>73.03868732935226</v>
      </c>
      <c r="E45" s="158"/>
      <c r="F45" s="157">
        <v>5.865</v>
      </c>
      <c r="G45" s="151">
        <f t="shared" si="1"/>
        <v>72.61588829074755</v>
      </c>
      <c r="H45" s="159"/>
      <c r="I45" s="156">
        <v>0.1</v>
      </c>
      <c r="J45" s="157">
        <v>5.908</v>
      </c>
      <c r="K45" s="151">
        <f t="shared" si="2"/>
        <v>71.56269937277935</v>
      </c>
      <c r="L45" s="156">
        <v>0</v>
      </c>
      <c r="M45" s="157">
        <v>5.85</v>
      </c>
      <c r="N45" s="151">
        <f t="shared" si="3"/>
        <v>72.9887548834831</v>
      </c>
      <c r="O45" s="160"/>
      <c r="P45" s="161"/>
    </row>
    <row r="46" spans="1:16" ht="12.75">
      <c r="A46" s="65">
        <v>36</v>
      </c>
      <c r="B46" s="156"/>
      <c r="C46" s="157">
        <v>5.91</v>
      </c>
      <c r="D46" s="151">
        <f t="shared" si="0"/>
        <v>71.51427257709409</v>
      </c>
      <c r="E46" s="158"/>
      <c r="F46" s="157">
        <v>5.838</v>
      </c>
      <c r="G46" s="151">
        <f t="shared" si="1"/>
        <v>73.28911981265082</v>
      </c>
      <c r="H46" s="159"/>
      <c r="I46" s="156">
        <v>0</v>
      </c>
      <c r="J46" s="157">
        <v>5.87</v>
      </c>
      <c r="K46" s="151">
        <f t="shared" si="2"/>
        <v>72.49223418241338</v>
      </c>
      <c r="L46" s="156">
        <v>0</v>
      </c>
      <c r="M46" s="157">
        <v>5.892</v>
      </c>
      <c r="N46" s="151">
        <f t="shared" si="3"/>
        <v>71.95189076608183</v>
      </c>
      <c r="O46" s="160"/>
      <c r="P46" s="161"/>
    </row>
    <row r="47" spans="1:16" ht="12.75">
      <c r="A47" s="65">
        <v>37</v>
      </c>
      <c r="B47" s="156"/>
      <c r="C47" s="157">
        <v>5.901</v>
      </c>
      <c r="D47" s="151">
        <f t="shared" si="0"/>
        <v>71.73258109194295</v>
      </c>
      <c r="E47" s="158"/>
      <c r="F47" s="157">
        <v>5.899</v>
      </c>
      <c r="G47" s="151">
        <f t="shared" si="1"/>
        <v>71.78122984001384</v>
      </c>
      <c r="H47" s="159"/>
      <c r="I47" s="156">
        <v>4.3</v>
      </c>
      <c r="J47" s="157">
        <v>5.862</v>
      </c>
      <c r="K47" s="151">
        <f t="shared" si="2"/>
        <v>72.69023268136547</v>
      </c>
      <c r="L47" s="156">
        <v>0.1</v>
      </c>
      <c r="M47" s="157">
        <v>5.945</v>
      </c>
      <c r="N47" s="151">
        <f t="shared" si="3"/>
        <v>70.6746992935664</v>
      </c>
      <c r="O47" s="160"/>
      <c r="P47" s="161"/>
    </row>
    <row r="48" spans="1:16" ht="12.75">
      <c r="A48" s="65">
        <v>38</v>
      </c>
      <c r="B48" s="156"/>
      <c r="C48" s="157">
        <v>5.933</v>
      </c>
      <c r="D48" s="151">
        <f t="shared" si="0"/>
        <v>70.96087966277969</v>
      </c>
      <c r="E48" s="158"/>
      <c r="F48" s="157">
        <v>5.876</v>
      </c>
      <c r="G48" s="151">
        <f t="shared" si="1"/>
        <v>72.34426572120626</v>
      </c>
      <c r="H48" s="159"/>
      <c r="I48" s="156">
        <v>0</v>
      </c>
      <c r="J48" s="157">
        <v>5.894</v>
      </c>
      <c r="K48" s="151">
        <f t="shared" si="2"/>
        <v>71.90306844974943</v>
      </c>
      <c r="L48" s="156">
        <v>0</v>
      </c>
      <c r="M48" s="157">
        <v>5.841</v>
      </c>
      <c r="N48" s="151">
        <f t="shared" si="3"/>
        <v>73.21385499624074</v>
      </c>
      <c r="O48" s="160"/>
      <c r="P48" s="161"/>
    </row>
    <row r="49" spans="1:16" ht="12.75">
      <c r="A49" s="65">
        <v>39</v>
      </c>
      <c r="B49" s="156"/>
      <c r="C49" s="157">
        <v>5.905</v>
      </c>
      <c r="D49" s="151">
        <f t="shared" si="0"/>
        <v>71.63543184818043</v>
      </c>
      <c r="E49" s="158"/>
      <c r="F49" s="157">
        <v>5.921</v>
      </c>
      <c r="G49" s="151">
        <f t="shared" si="1"/>
        <v>71.24880178671826</v>
      </c>
      <c r="H49" s="159"/>
      <c r="I49" s="156">
        <v>0</v>
      </c>
      <c r="J49" s="157">
        <v>5.855</v>
      </c>
      <c r="K49" s="151">
        <f t="shared" si="2"/>
        <v>72.86414755684811</v>
      </c>
      <c r="L49" s="156">
        <v>0</v>
      </c>
      <c r="M49" s="157">
        <v>5.852</v>
      </c>
      <c r="N49" s="151">
        <f t="shared" si="3"/>
        <v>72.93887362412742</v>
      </c>
      <c r="O49" s="160"/>
      <c r="P49" s="161"/>
    </row>
    <row r="50" spans="1:16" ht="12.75">
      <c r="A50" s="65">
        <v>40</v>
      </c>
      <c r="B50" s="156"/>
      <c r="C50" s="157">
        <v>5.901</v>
      </c>
      <c r="D50" s="151">
        <f t="shared" si="0"/>
        <v>71.73258109194295</v>
      </c>
      <c r="E50" s="158"/>
      <c r="F50" s="157">
        <v>5.926</v>
      </c>
      <c r="G50" s="151">
        <f t="shared" si="1"/>
        <v>71.1286216583447</v>
      </c>
      <c r="H50" s="159"/>
      <c r="I50" s="156">
        <v>1.4</v>
      </c>
      <c r="J50" s="157">
        <v>5.886</v>
      </c>
      <c r="K50" s="151">
        <f t="shared" si="2"/>
        <v>72.09865644088974</v>
      </c>
      <c r="L50" s="156">
        <v>0</v>
      </c>
      <c r="M50" s="157">
        <v>5.813</v>
      </c>
      <c r="N50" s="151">
        <f t="shared" si="3"/>
        <v>73.92086518738188</v>
      </c>
      <c r="O50" s="160"/>
      <c r="P50" s="161"/>
    </row>
    <row r="51" spans="1:16" ht="12.75">
      <c r="A51" s="65">
        <v>41</v>
      </c>
      <c r="B51" s="156"/>
      <c r="C51" s="157">
        <v>5.851</v>
      </c>
      <c r="D51" s="151">
        <f t="shared" si="0"/>
        <v>72.96380785986504</v>
      </c>
      <c r="E51" s="158"/>
      <c r="F51" s="157">
        <v>5.879</v>
      </c>
      <c r="G51" s="151">
        <f t="shared" si="1"/>
        <v>72.27045132343909</v>
      </c>
      <c r="H51" s="159"/>
      <c r="I51" s="156">
        <v>3.1</v>
      </c>
      <c r="J51" s="157">
        <v>5.857</v>
      </c>
      <c r="K51" s="151">
        <f t="shared" si="2"/>
        <v>72.81439395805481</v>
      </c>
      <c r="L51" s="156">
        <v>0</v>
      </c>
      <c r="M51" s="157">
        <v>5.835</v>
      </c>
      <c r="N51" s="151">
        <f t="shared" si="3"/>
        <v>73.36450074859256</v>
      </c>
      <c r="O51" s="160"/>
      <c r="P51" s="161"/>
    </row>
    <row r="52" spans="1:16" ht="12.75">
      <c r="A52" s="65">
        <v>42</v>
      </c>
      <c r="B52" s="156"/>
      <c r="C52" s="157">
        <v>5.889</v>
      </c>
      <c r="D52" s="151">
        <f t="shared" si="0"/>
        <v>72.02521752898423</v>
      </c>
      <c r="E52" s="158"/>
      <c r="F52" s="157">
        <v>5.857</v>
      </c>
      <c r="G52" s="151">
        <f t="shared" si="1"/>
        <v>72.81439395805481</v>
      </c>
      <c r="H52" s="159"/>
      <c r="I52" s="156">
        <v>1.5</v>
      </c>
      <c r="J52" s="157">
        <v>5.838</v>
      </c>
      <c r="K52" s="151">
        <f t="shared" si="2"/>
        <v>73.28911981265082</v>
      </c>
      <c r="L52" s="156">
        <v>0</v>
      </c>
      <c r="M52" s="157">
        <v>5.925</v>
      </c>
      <c r="N52" s="151">
        <f t="shared" si="3"/>
        <v>71.15263334579572</v>
      </c>
      <c r="O52" s="160"/>
      <c r="P52" s="161"/>
    </row>
    <row r="53" spans="1:16" ht="12.75">
      <c r="A53" s="65">
        <v>43</v>
      </c>
      <c r="B53" s="156"/>
      <c r="C53" s="157">
        <v>5.863</v>
      </c>
      <c r="D53" s="151">
        <f t="shared" si="0"/>
        <v>72.6654385372015</v>
      </c>
      <c r="E53" s="158"/>
      <c r="F53" s="157">
        <v>5.939</v>
      </c>
      <c r="G53" s="151">
        <f t="shared" si="1"/>
        <v>70.81757263843178</v>
      </c>
      <c r="H53" s="159"/>
      <c r="I53" s="156">
        <v>0</v>
      </c>
      <c r="J53" s="157">
        <v>5.861</v>
      </c>
      <c r="K53" s="151">
        <f t="shared" si="2"/>
        <v>72.71503951769424</v>
      </c>
      <c r="L53" s="156">
        <v>0</v>
      </c>
      <c r="M53" s="157">
        <v>5.883</v>
      </c>
      <c r="N53" s="151">
        <f t="shared" si="3"/>
        <v>72.17220773061555</v>
      </c>
      <c r="O53" s="160"/>
      <c r="P53" s="161"/>
    </row>
    <row r="54" spans="1:16" ht="12.75">
      <c r="A54" s="65">
        <v>44</v>
      </c>
      <c r="B54" s="156"/>
      <c r="C54" s="157">
        <v>5.89</v>
      </c>
      <c r="D54" s="151">
        <f t="shared" si="0"/>
        <v>72.00076282496592</v>
      </c>
      <c r="E54" s="158"/>
      <c r="F54" s="157">
        <v>5.918</v>
      </c>
      <c r="G54" s="151">
        <f t="shared" si="1"/>
        <v>71.32105612344715</v>
      </c>
      <c r="H54" s="159"/>
      <c r="I54" s="156">
        <v>0.4</v>
      </c>
      <c r="J54" s="157">
        <v>5.939</v>
      </c>
      <c r="K54" s="151">
        <f t="shared" si="2"/>
        <v>70.81757263843178</v>
      </c>
      <c r="L54" s="156">
        <v>0</v>
      </c>
      <c r="M54" s="157">
        <v>5.881</v>
      </c>
      <c r="N54" s="151">
        <f t="shared" si="3"/>
        <v>72.2213044691488</v>
      </c>
      <c r="O54" s="160"/>
      <c r="P54" s="161"/>
    </row>
    <row r="55" spans="1:16" ht="12.75">
      <c r="A55" s="65">
        <v>45</v>
      </c>
      <c r="B55" s="156"/>
      <c r="C55" s="157">
        <v>5.875</v>
      </c>
      <c r="D55" s="151">
        <f t="shared" si="0"/>
        <v>72.36889565233137</v>
      </c>
      <c r="E55" s="158"/>
      <c r="F55" s="157">
        <v>5.9</v>
      </c>
      <c r="G55" s="151">
        <f t="shared" si="1"/>
        <v>71.75689928181556</v>
      </c>
      <c r="H55" s="159"/>
      <c r="I55" s="156">
        <v>0.4</v>
      </c>
      <c r="J55" s="157">
        <v>5.853</v>
      </c>
      <c r="K55" s="151">
        <f t="shared" si="2"/>
        <v>72.9139521675316</v>
      </c>
      <c r="L55" s="156">
        <v>0</v>
      </c>
      <c r="M55" s="157">
        <v>5.811</v>
      </c>
      <c r="N55" s="151">
        <f t="shared" si="3"/>
        <v>73.97175734779377</v>
      </c>
      <c r="O55" s="160"/>
      <c r="P55" s="161"/>
    </row>
    <row r="56" spans="1:16" ht="12.75">
      <c r="A56" s="65">
        <v>46</v>
      </c>
      <c r="B56" s="156"/>
      <c r="C56" s="157">
        <v>5.9</v>
      </c>
      <c r="D56" s="151">
        <f t="shared" si="0"/>
        <v>71.75689928181556</v>
      </c>
      <c r="E56" s="158"/>
      <c r="F56" s="157">
        <v>5.912</v>
      </c>
      <c r="G56" s="151">
        <f t="shared" si="1"/>
        <v>71.46589492072269</v>
      </c>
      <c r="H56" s="159"/>
      <c r="I56" s="156">
        <v>0</v>
      </c>
      <c r="J56" s="157">
        <v>5.884</v>
      </c>
      <c r="K56" s="151">
        <f t="shared" si="2"/>
        <v>72.14767813346728</v>
      </c>
      <c r="L56" s="156">
        <v>0</v>
      </c>
      <c r="M56" s="157">
        <v>5.868</v>
      </c>
      <c r="N56" s="151">
        <f t="shared" si="3"/>
        <v>72.54165789611858</v>
      </c>
      <c r="O56" s="160"/>
      <c r="P56" s="161"/>
    </row>
    <row r="57" spans="1:16" ht="12.75">
      <c r="A57" s="65">
        <v>47</v>
      </c>
      <c r="B57" s="156"/>
      <c r="C57" s="157">
        <v>5.916</v>
      </c>
      <c r="D57" s="151">
        <f t="shared" si="0"/>
        <v>71.36928676019147</v>
      </c>
      <c r="E57" s="158"/>
      <c r="F57" s="157">
        <v>5.832</v>
      </c>
      <c r="G57" s="151">
        <f t="shared" si="1"/>
        <v>73.43999804305652</v>
      </c>
      <c r="H57" s="159"/>
      <c r="I57" s="156">
        <v>0</v>
      </c>
      <c r="J57" s="157">
        <v>5.888</v>
      </c>
      <c r="K57" s="151">
        <f t="shared" si="2"/>
        <v>72.0496846939981</v>
      </c>
      <c r="L57" s="156">
        <v>0</v>
      </c>
      <c r="M57" s="157">
        <v>5.859</v>
      </c>
      <c r="N57" s="151">
        <f t="shared" si="3"/>
        <v>72.76469130151085</v>
      </c>
      <c r="O57" s="160"/>
      <c r="P57" s="161"/>
    </row>
    <row r="58" spans="1:16" ht="12.75">
      <c r="A58" s="65">
        <v>48</v>
      </c>
      <c r="B58" s="156"/>
      <c r="C58" s="157">
        <v>5.935</v>
      </c>
      <c r="D58" s="151">
        <f t="shared" si="0"/>
        <v>70.91306235978223</v>
      </c>
      <c r="E58" s="158"/>
      <c r="F58" s="157">
        <v>5.849</v>
      </c>
      <c r="G58" s="151">
        <f t="shared" si="1"/>
        <v>73.01371470372763</v>
      </c>
      <c r="H58" s="159"/>
      <c r="I58" s="156">
        <v>3.7</v>
      </c>
      <c r="J58" s="157">
        <v>5.859</v>
      </c>
      <c r="K58" s="151">
        <f t="shared" si="2"/>
        <v>72.76469130151085</v>
      </c>
      <c r="L58" s="156">
        <v>0</v>
      </c>
      <c r="M58" s="157">
        <v>5.874</v>
      </c>
      <c r="N58" s="151">
        <f t="shared" si="3"/>
        <v>72.39353816365444</v>
      </c>
      <c r="O58" s="160"/>
      <c r="P58" s="161"/>
    </row>
    <row r="59" spans="1:16" ht="12.75">
      <c r="A59" s="65">
        <v>49</v>
      </c>
      <c r="B59" s="156"/>
      <c r="C59" s="157">
        <v>5.881</v>
      </c>
      <c r="D59" s="151">
        <f t="shared" si="0"/>
        <v>72.2213044691488</v>
      </c>
      <c r="E59" s="158"/>
      <c r="F59" s="157">
        <v>5.815</v>
      </c>
      <c r="G59" s="151">
        <f t="shared" si="1"/>
        <v>73.87002552919664</v>
      </c>
      <c r="H59" s="159"/>
      <c r="I59" s="156">
        <v>0.8</v>
      </c>
      <c r="J59" s="157">
        <v>5.883</v>
      </c>
      <c r="K59" s="151">
        <f t="shared" si="2"/>
        <v>72.17220773061555</v>
      </c>
      <c r="L59" s="156">
        <v>0</v>
      </c>
      <c r="M59" s="157">
        <v>5.911</v>
      </c>
      <c r="N59" s="151">
        <f t="shared" si="3"/>
        <v>71.49007761065057</v>
      </c>
      <c r="O59" s="160"/>
      <c r="P59" s="161"/>
    </row>
    <row r="60" spans="1:16" ht="12.75">
      <c r="A60" s="65">
        <v>50</v>
      </c>
      <c r="B60" s="156"/>
      <c r="C60" s="157">
        <v>5.913</v>
      </c>
      <c r="D60" s="151">
        <f t="shared" si="0"/>
        <v>71.44172449900637</v>
      </c>
      <c r="E60" s="158"/>
      <c r="F60" s="157">
        <v>5.866</v>
      </c>
      <c r="G60" s="151">
        <f t="shared" si="1"/>
        <v>72.59113217116581</v>
      </c>
      <c r="H60" s="159"/>
      <c r="I60" s="156">
        <v>3.2</v>
      </c>
      <c r="J60" s="157">
        <v>5.895</v>
      </c>
      <c r="K60" s="151">
        <f t="shared" si="2"/>
        <v>71.87867592394757</v>
      </c>
      <c r="L60" s="156">
        <v>0</v>
      </c>
      <c r="M60" s="157">
        <v>5.81</v>
      </c>
      <c r="N60" s="151">
        <f t="shared" si="3"/>
        <v>73.99722313892896</v>
      </c>
      <c r="O60" s="160"/>
      <c r="P60" s="161"/>
    </row>
    <row r="61" spans="1:16" ht="12.75">
      <c r="A61" s="65">
        <v>51</v>
      </c>
      <c r="B61" s="156"/>
      <c r="C61" s="157">
        <v>5.931</v>
      </c>
      <c r="D61" s="151">
        <f t="shared" si="0"/>
        <v>71.00874534753213</v>
      </c>
      <c r="E61" s="158"/>
      <c r="F61" s="157">
        <v>5.879</v>
      </c>
      <c r="G61" s="151">
        <f t="shared" si="1"/>
        <v>72.27045132343909</v>
      </c>
      <c r="H61" s="159"/>
      <c r="I61" s="156">
        <v>87</v>
      </c>
      <c r="J61" s="157">
        <v>5.77</v>
      </c>
      <c r="K61" s="151">
        <f t="shared" si="2"/>
        <v>75.02673735240847</v>
      </c>
      <c r="L61" s="156">
        <v>0</v>
      </c>
      <c r="M61" s="157">
        <v>5.827</v>
      </c>
      <c r="N61" s="151">
        <f t="shared" si="3"/>
        <v>73.56608609271699</v>
      </c>
      <c r="O61" s="160"/>
      <c r="P61" s="161"/>
    </row>
    <row r="62" spans="1:16" ht="12.75">
      <c r="A62" s="65">
        <v>52</v>
      </c>
      <c r="B62" s="156"/>
      <c r="C62" s="157">
        <v>5.861</v>
      </c>
      <c r="D62" s="151">
        <f t="shared" si="0"/>
        <v>72.71503951769424</v>
      </c>
      <c r="E62" s="158"/>
      <c r="F62" s="157">
        <v>5.906</v>
      </c>
      <c r="G62" s="151">
        <f t="shared" si="1"/>
        <v>71.61117537435169</v>
      </c>
      <c r="H62" s="159"/>
      <c r="I62" s="156">
        <v>5.7</v>
      </c>
      <c r="J62" s="157">
        <v>5.912</v>
      </c>
      <c r="K62" s="151">
        <f t="shared" si="2"/>
        <v>71.46589492072269</v>
      </c>
      <c r="L62" s="156">
        <v>0</v>
      </c>
      <c r="M62" s="157">
        <v>5.815</v>
      </c>
      <c r="N62" s="151">
        <f t="shared" si="3"/>
        <v>73.87002552919664</v>
      </c>
      <c r="O62" s="160"/>
      <c r="P62" s="161"/>
    </row>
    <row r="63" spans="1:16" ht="12.75">
      <c r="A63" s="65">
        <v>53</v>
      </c>
      <c r="B63" s="156"/>
      <c r="C63" s="157">
        <v>5.888</v>
      </c>
      <c r="D63" s="151">
        <f t="shared" si="0"/>
        <v>72.0496846939981</v>
      </c>
      <c r="E63" s="158"/>
      <c r="F63" s="157">
        <v>5.817</v>
      </c>
      <c r="G63" s="151">
        <f t="shared" si="1"/>
        <v>73.81923830104532</v>
      </c>
      <c r="H63" s="159"/>
      <c r="I63" s="156">
        <v>0.1</v>
      </c>
      <c r="J63" s="157">
        <v>5.867</v>
      </c>
      <c r="K63" s="151">
        <f t="shared" si="2"/>
        <v>72.56638870916531</v>
      </c>
      <c r="L63" s="156">
        <v>0</v>
      </c>
      <c r="M63" s="157">
        <v>5.836</v>
      </c>
      <c r="N63" s="151">
        <f t="shared" si="3"/>
        <v>73.33936085303527</v>
      </c>
      <c r="O63" s="160"/>
      <c r="P63" s="161"/>
    </row>
    <row r="64" spans="1:16" ht="12.75">
      <c r="A64" s="65">
        <v>54</v>
      </c>
      <c r="B64" s="156"/>
      <c r="C64" s="157">
        <v>5.915</v>
      </c>
      <c r="D64" s="151">
        <f t="shared" si="0"/>
        <v>71.3934204270273</v>
      </c>
      <c r="E64" s="158"/>
      <c r="F64" s="157">
        <v>5.846</v>
      </c>
      <c r="G64" s="151">
        <f t="shared" si="1"/>
        <v>73.08867103179344</v>
      </c>
      <c r="H64" s="159"/>
      <c r="I64" s="156">
        <v>0</v>
      </c>
      <c r="J64" s="157">
        <v>5.906</v>
      </c>
      <c r="K64" s="151">
        <f t="shared" si="2"/>
        <v>71.61117537435169</v>
      </c>
      <c r="L64" s="156">
        <v>0</v>
      </c>
      <c r="M64" s="157">
        <v>5.902</v>
      </c>
      <c r="N64" s="151">
        <f t="shared" si="3"/>
        <v>71.70827526201423</v>
      </c>
      <c r="O64" s="160"/>
      <c r="P64" s="161"/>
    </row>
    <row r="65" spans="1:16" ht="12.75">
      <c r="A65" s="65">
        <v>55</v>
      </c>
      <c r="B65" s="156"/>
      <c r="C65" s="157">
        <v>5.902</v>
      </c>
      <c r="D65" s="151">
        <f t="shared" si="0"/>
        <v>71.70827526201423</v>
      </c>
      <c r="E65" s="158"/>
      <c r="F65" s="157">
        <v>5.839</v>
      </c>
      <c r="G65" s="151">
        <f t="shared" si="1"/>
        <v>73.26401865012825</v>
      </c>
      <c r="H65" s="159"/>
      <c r="I65" s="156">
        <v>0</v>
      </c>
      <c r="J65" s="157">
        <v>5.864</v>
      </c>
      <c r="K65" s="151">
        <f t="shared" si="2"/>
        <v>72.6406570765454</v>
      </c>
      <c r="L65" s="156">
        <v>0</v>
      </c>
      <c r="M65" s="157">
        <v>5.864</v>
      </c>
      <c r="N65" s="151">
        <f t="shared" si="3"/>
        <v>72.6406570765454</v>
      </c>
      <c r="O65" s="160"/>
      <c r="P65" s="161"/>
    </row>
    <row r="66" spans="1:16" ht="12.75">
      <c r="A66" s="65">
        <v>56</v>
      </c>
      <c r="B66" s="156"/>
      <c r="C66" s="157">
        <v>5.869</v>
      </c>
      <c r="D66" s="151">
        <f t="shared" si="0"/>
        <v>72.51693972340557</v>
      </c>
      <c r="E66" s="158"/>
      <c r="F66" s="157">
        <v>5.907</v>
      </c>
      <c r="G66" s="151">
        <f t="shared" si="1"/>
        <v>71.58693121866442</v>
      </c>
      <c r="H66" s="159"/>
      <c r="I66" s="156">
        <v>3.1</v>
      </c>
      <c r="J66" s="157">
        <v>5.913</v>
      </c>
      <c r="K66" s="151">
        <f t="shared" si="2"/>
        <v>71.44172449900637</v>
      </c>
      <c r="L66" s="156">
        <v>0</v>
      </c>
      <c r="M66" s="157">
        <v>5.885</v>
      </c>
      <c r="N66" s="151">
        <f t="shared" si="3"/>
        <v>72.12316103972414</v>
      </c>
      <c r="O66" s="160"/>
      <c r="P66" s="161"/>
    </row>
    <row r="67" spans="1:16" ht="12.75">
      <c r="A67" s="65">
        <v>57</v>
      </c>
      <c r="B67" s="156"/>
      <c r="C67" s="157">
        <v>5.916</v>
      </c>
      <c r="D67" s="151">
        <f t="shared" si="0"/>
        <v>71.36928676019147</v>
      </c>
      <c r="E67" s="158"/>
      <c r="F67" s="157">
        <v>5.888</v>
      </c>
      <c r="G67" s="151">
        <f t="shared" si="1"/>
        <v>72.0496846939981</v>
      </c>
      <c r="H67" s="159"/>
      <c r="I67" s="156">
        <v>1.2</v>
      </c>
      <c r="J67" s="157">
        <v>5.898</v>
      </c>
      <c r="K67" s="151">
        <f t="shared" si="2"/>
        <v>71.80557277492667</v>
      </c>
      <c r="L67" s="156">
        <v>0</v>
      </c>
      <c r="M67" s="157">
        <v>5.862</v>
      </c>
      <c r="N67" s="151">
        <f t="shared" si="3"/>
        <v>72.69023268136547</v>
      </c>
      <c r="O67" s="160"/>
      <c r="P67" s="161"/>
    </row>
    <row r="68" spans="1:16" ht="12.75">
      <c r="A68" s="65">
        <v>58</v>
      </c>
      <c r="B68" s="156"/>
      <c r="C68" s="157">
        <v>6.004</v>
      </c>
      <c r="D68" s="151">
        <f t="shared" si="0"/>
        <v>69.29251429537759</v>
      </c>
      <c r="E68" s="158"/>
      <c r="F68" s="157">
        <v>5.927</v>
      </c>
      <c r="G68" s="151">
        <f t="shared" si="1"/>
        <v>71.10462212358226</v>
      </c>
      <c r="H68" s="159"/>
      <c r="I68" s="156">
        <v>0.1</v>
      </c>
      <c r="J68" s="157">
        <v>5.872</v>
      </c>
      <c r="K68" s="151">
        <f t="shared" si="2"/>
        <v>72.44286096117722</v>
      </c>
      <c r="L68" s="156">
        <v>0</v>
      </c>
      <c r="M68" s="157">
        <v>5.876</v>
      </c>
      <c r="N68" s="151">
        <f t="shared" si="3"/>
        <v>72.34426572120626</v>
      </c>
      <c r="O68" s="160"/>
      <c r="P68" s="161"/>
    </row>
    <row r="69" spans="1:16" ht="12.75">
      <c r="A69" s="65">
        <v>59</v>
      </c>
      <c r="B69" s="156"/>
      <c r="C69" s="157">
        <v>5.954</v>
      </c>
      <c r="D69" s="151">
        <f t="shared" si="0"/>
        <v>70.46119860369427</v>
      </c>
      <c r="E69" s="158"/>
      <c r="F69" s="157">
        <v>5.862</v>
      </c>
      <c r="G69" s="151">
        <f t="shared" si="1"/>
        <v>72.69023268136547</v>
      </c>
      <c r="H69" s="159"/>
      <c r="I69" s="156">
        <v>0.3</v>
      </c>
      <c r="J69" s="157">
        <v>5.831</v>
      </c>
      <c r="K69" s="151">
        <f t="shared" si="2"/>
        <v>73.46518970672275</v>
      </c>
      <c r="L69" s="156">
        <v>0</v>
      </c>
      <c r="M69" s="157">
        <v>5.872</v>
      </c>
      <c r="N69" s="151">
        <f t="shared" si="3"/>
        <v>72.44286096117722</v>
      </c>
      <c r="O69" s="160"/>
      <c r="P69" s="161"/>
    </row>
    <row r="70" spans="1:16" ht="12.75">
      <c r="A70" s="65">
        <v>60</v>
      </c>
      <c r="B70" s="156"/>
      <c r="C70" s="157">
        <v>5.915</v>
      </c>
      <c r="D70" s="151">
        <f t="shared" si="0"/>
        <v>71.3934204270273</v>
      </c>
      <c r="E70" s="158"/>
      <c r="F70" s="157">
        <v>5.868</v>
      </c>
      <c r="G70" s="151">
        <f t="shared" si="1"/>
        <v>72.54165789611858</v>
      </c>
      <c r="H70" s="159"/>
      <c r="I70" s="156">
        <v>0.2</v>
      </c>
      <c r="J70" s="157">
        <v>5.934</v>
      </c>
      <c r="K70" s="151">
        <f t="shared" si="2"/>
        <v>70.93696496763806</v>
      </c>
      <c r="L70" s="156">
        <v>0</v>
      </c>
      <c r="M70" s="157">
        <v>5.907</v>
      </c>
      <c r="N70" s="151">
        <f t="shared" si="3"/>
        <v>71.58693121866442</v>
      </c>
      <c r="O70" s="160"/>
      <c r="P70" s="161"/>
    </row>
    <row r="71" spans="1:16" ht="12.75">
      <c r="A71" s="65">
        <v>61</v>
      </c>
      <c r="B71" s="156"/>
      <c r="C71" s="157">
        <v>5.949</v>
      </c>
      <c r="D71" s="151">
        <f t="shared" si="0"/>
        <v>70.57969046640378</v>
      </c>
      <c r="E71" s="158"/>
      <c r="F71" s="157">
        <v>5.87</v>
      </c>
      <c r="G71" s="151">
        <f t="shared" si="1"/>
        <v>72.49223418241338</v>
      </c>
      <c r="H71" s="159"/>
      <c r="I71" s="156">
        <v>0</v>
      </c>
      <c r="J71" s="157">
        <v>5.845</v>
      </c>
      <c r="K71" s="151">
        <f t="shared" si="2"/>
        <v>73.11368212615463</v>
      </c>
      <c r="L71" s="156">
        <v>0</v>
      </c>
      <c r="M71" s="157">
        <v>5.794</v>
      </c>
      <c r="N71" s="151">
        <f t="shared" si="3"/>
        <v>74.40647074110089</v>
      </c>
      <c r="O71" s="160"/>
      <c r="P71" s="161"/>
    </row>
    <row r="72" spans="1:16" ht="12.75">
      <c r="A72" s="65">
        <v>62</v>
      </c>
      <c r="B72" s="156"/>
      <c r="C72" s="157">
        <v>5.893</v>
      </c>
      <c r="D72" s="151">
        <f t="shared" si="0"/>
        <v>71.92747339431698</v>
      </c>
      <c r="E72" s="158"/>
      <c r="F72" s="157">
        <v>5.86</v>
      </c>
      <c r="G72" s="151">
        <f t="shared" si="1"/>
        <v>72.73985905485212</v>
      </c>
      <c r="H72" s="159"/>
      <c r="I72" s="156">
        <v>0.2</v>
      </c>
      <c r="J72" s="157">
        <v>5.909</v>
      </c>
      <c r="K72" s="151">
        <f t="shared" si="2"/>
        <v>71.5384798283643</v>
      </c>
      <c r="L72" s="156">
        <v>0</v>
      </c>
      <c r="M72" s="157">
        <v>5.843</v>
      </c>
      <c r="N72" s="151">
        <f t="shared" si="3"/>
        <v>73.16374284507596</v>
      </c>
      <c r="O72" s="160"/>
      <c r="P72" s="161"/>
    </row>
    <row r="73" spans="1:16" ht="13.5" thickBot="1">
      <c r="A73" s="65">
        <v>63</v>
      </c>
      <c r="B73" s="156"/>
      <c r="C73" s="157">
        <v>5.824</v>
      </c>
      <c r="D73" s="151">
        <f t="shared" si="0"/>
        <v>73.64189484965584</v>
      </c>
      <c r="E73" s="158"/>
      <c r="F73" s="157">
        <v>5.844</v>
      </c>
      <c r="G73" s="151">
        <f t="shared" si="1"/>
        <v>73.1387060609851</v>
      </c>
      <c r="H73" s="159"/>
      <c r="I73" s="156">
        <v>3.7</v>
      </c>
      <c r="J73" s="157">
        <v>5.856</v>
      </c>
      <c r="K73" s="151">
        <f t="shared" si="2"/>
        <v>72.83926438532055</v>
      </c>
      <c r="L73" s="156">
        <v>0</v>
      </c>
      <c r="M73" s="157">
        <v>5.845</v>
      </c>
      <c r="N73" s="151">
        <f t="shared" si="3"/>
        <v>73.11368212615463</v>
      </c>
      <c r="O73" s="160"/>
      <c r="P73" s="161"/>
    </row>
    <row r="74" spans="1:17" ht="24.75" thickBot="1">
      <c r="A74" s="145" t="s">
        <v>0</v>
      </c>
      <c r="B74" s="9" t="s">
        <v>9</v>
      </c>
      <c r="C74" s="10" t="s">
        <v>10</v>
      </c>
      <c r="D74" s="10" t="s">
        <v>11</v>
      </c>
      <c r="E74" s="10" t="s">
        <v>12</v>
      </c>
      <c r="F74" s="10" t="s">
        <v>13</v>
      </c>
      <c r="G74" s="10" t="s">
        <v>14</v>
      </c>
      <c r="H74" s="202" t="s">
        <v>15</v>
      </c>
      <c r="I74" s="9" t="s">
        <v>9</v>
      </c>
      <c r="J74" s="10" t="s">
        <v>10</v>
      </c>
      <c r="K74" s="10" t="s">
        <v>11</v>
      </c>
      <c r="L74" s="10" t="s">
        <v>12</v>
      </c>
      <c r="M74" s="10" t="s">
        <v>13</v>
      </c>
      <c r="N74" s="10" t="s">
        <v>14</v>
      </c>
      <c r="O74" s="202" t="s">
        <v>15</v>
      </c>
      <c r="P74" s="148"/>
      <c r="Q74" s="201" t="s">
        <v>72</v>
      </c>
    </row>
    <row r="75" spans="1:17" ht="12.75">
      <c r="A75" s="163" t="s">
        <v>1</v>
      </c>
      <c r="B75" s="24"/>
      <c r="C75" s="25">
        <f>AVERAGE(C10:C73)</f>
        <v>5.88528125</v>
      </c>
      <c r="D75" s="25">
        <f>AVERAGE(D10:D73)</f>
        <v>72.12390201451367</v>
      </c>
      <c r="E75" s="24" t="e">
        <f>AVERAGE(E10:E73)</f>
        <v>#DIV/0!</v>
      </c>
      <c r="F75" s="164">
        <f>AVERAGE(F10:F73)</f>
        <v>5.887671875</v>
      </c>
      <c r="G75" s="24">
        <f>AVERAGE(G10:G73)</f>
        <v>72.068312180464</v>
      </c>
      <c r="H75" s="165"/>
      <c r="I75" s="24">
        <f aca="true" t="shared" si="4" ref="I75:N75">AVERAGE(I10:I73)</f>
        <v>4.5671875</v>
      </c>
      <c r="J75" s="25">
        <f t="shared" si="4"/>
        <v>5.87196875</v>
      </c>
      <c r="K75" s="25">
        <f t="shared" si="4"/>
        <v>72.44929766120218</v>
      </c>
      <c r="L75" s="24">
        <f t="shared" si="4"/>
        <v>0.0875</v>
      </c>
      <c r="M75" s="24">
        <f t="shared" si="4"/>
        <v>5.87328125</v>
      </c>
      <c r="N75" s="24">
        <f t="shared" si="4"/>
        <v>72.4199061705326</v>
      </c>
      <c r="O75" s="166"/>
      <c r="P75" s="167" t="s">
        <v>1</v>
      </c>
      <c r="Q75" s="203">
        <v>0.14</v>
      </c>
    </row>
    <row r="76" spans="1:16" ht="12.75">
      <c r="A76" s="168" t="s">
        <v>2</v>
      </c>
      <c r="B76" s="16"/>
      <c r="C76" s="19">
        <f>STDEV(C10:C73)</f>
        <v>0.03533758678355932</v>
      </c>
      <c r="D76" s="19">
        <f>STDEV(D10:D73)</f>
        <v>0.8605522003272031</v>
      </c>
      <c r="E76" s="16" t="e">
        <f>STDEV(E10:E73)</f>
        <v>#DIV/0!</v>
      </c>
      <c r="F76" s="169">
        <f>STDEV(F10:F73)</f>
        <v>0.041324136721744606</v>
      </c>
      <c r="G76" s="16">
        <f>STDEV(G10:G73)</f>
        <v>1.0241269308994323</v>
      </c>
      <c r="H76" s="170"/>
      <c r="I76" s="16">
        <f aca="true" t="shared" si="5" ref="I76:N76">STDEV(I10:I73)</f>
        <v>16.293528315873104</v>
      </c>
      <c r="J76" s="19">
        <f t="shared" si="5"/>
        <v>0.030178815627694974</v>
      </c>
      <c r="K76" s="19">
        <f t="shared" si="5"/>
        <v>0.7468940733246296</v>
      </c>
      <c r="L76" s="16">
        <f t="shared" si="5"/>
        <v>0.6373307431706682</v>
      </c>
      <c r="M76" s="16">
        <f t="shared" si="5"/>
        <v>0.03734373526431838</v>
      </c>
      <c r="N76" s="16">
        <f t="shared" si="5"/>
        <v>0.9212880944369707</v>
      </c>
      <c r="O76" s="171"/>
      <c r="P76" s="172" t="s">
        <v>2</v>
      </c>
    </row>
    <row r="77" spans="1:16" ht="12.75">
      <c r="A77" s="173" t="s">
        <v>3</v>
      </c>
      <c r="B77" s="15"/>
      <c r="C77" s="18">
        <f>MAX(C10:C73)</f>
        <v>6.004</v>
      </c>
      <c r="D77" s="18">
        <f>MAX(D10:D73)</f>
        <v>73.7685034308591</v>
      </c>
      <c r="E77" s="15">
        <f>MAX(E10:E73)</f>
        <v>0</v>
      </c>
      <c r="F77" s="174">
        <f>MAX(F10:F73)</f>
        <v>5.972</v>
      </c>
      <c r="G77" s="15">
        <f>MAX(G10:G73)</f>
        <v>76.55812521086865</v>
      </c>
      <c r="H77" s="175"/>
      <c r="I77" s="15">
        <f aca="true" t="shared" si="6" ref="I77:N77">MAX(I10:I73)</f>
        <v>97.4</v>
      </c>
      <c r="J77" s="18">
        <f t="shared" si="6"/>
        <v>5.939</v>
      </c>
      <c r="K77" s="18">
        <f t="shared" si="6"/>
        <v>75.02673735240847</v>
      </c>
      <c r="L77" s="15">
        <f t="shared" si="6"/>
        <v>5.1</v>
      </c>
      <c r="M77" s="15">
        <f t="shared" si="6"/>
        <v>5.945</v>
      </c>
      <c r="N77" s="15">
        <f t="shared" si="6"/>
        <v>74.40647074110089</v>
      </c>
      <c r="O77" s="176"/>
      <c r="P77" s="177" t="s">
        <v>3</v>
      </c>
    </row>
    <row r="78" spans="1:16" ht="12.75">
      <c r="A78" s="173" t="s">
        <v>4</v>
      </c>
      <c r="B78" s="17"/>
      <c r="C78" s="18">
        <f>MIN(C10:C73)</f>
        <v>5.819</v>
      </c>
      <c r="D78" s="18">
        <f>MIN(D10:D73)</f>
        <v>69.29251429537759</v>
      </c>
      <c r="E78" s="15">
        <f>MIN(E10:E73)</f>
        <v>0</v>
      </c>
      <c r="F78" s="174">
        <f>MIN(F10:F73)</f>
        <v>5.712</v>
      </c>
      <c r="G78" s="15">
        <f>MIN(G10:G73)</f>
        <v>70.03708935963272</v>
      </c>
      <c r="H78" s="178"/>
      <c r="I78" s="17">
        <f aca="true" t="shared" si="7" ref="I78:N78">MIN(I10:I73)</f>
        <v>0</v>
      </c>
      <c r="J78" s="18">
        <f t="shared" si="7"/>
        <v>5.77</v>
      </c>
      <c r="K78" s="18">
        <f t="shared" si="7"/>
        <v>70.81757263843178</v>
      </c>
      <c r="L78" s="15">
        <f t="shared" si="7"/>
        <v>0</v>
      </c>
      <c r="M78" s="15">
        <f t="shared" si="7"/>
        <v>5.794</v>
      </c>
      <c r="N78" s="15">
        <f t="shared" si="7"/>
        <v>70.6746992935664</v>
      </c>
      <c r="O78" s="179"/>
      <c r="P78" s="177" t="s">
        <v>4</v>
      </c>
    </row>
    <row r="79" spans="1:16" ht="12.75">
      <c r="A79" s="173" t="s">
        <v>61</v>
      </c>
      <c r="B79" s="17"/>
      <c r="C79" s="20"/>
      <c r="D79" s="23">
        <f>COUNTIF(D10:D73,"&lt;70")</f>
        <v>2</v>
      </c>
      <c r="E79" s="17"/>
      <c r="F79" s="17"/>
      <c r="G79" s="22">
        <f>COUNTIF(G10:G73,"&lt;70")</f>
        <v>0</v>
      </c>
      <c r="H79" s="178"/>
      <c r="I79" s="17"/>
      <c r="J79" s="20"/>
      <c r="K79" s="23">
        <f>COUNTIF(K10:K73,"&lt;70")</f>
        <v>0</v>
      </c>
      <c r="L79" s="17"/>
      <c r="M79" s="17"/>
      <c r="N79" s="22">
        <f>COUNTIF(N10:N73,"&lt;70")</f>
        <v>0</v>
      </c>
      <c r="O79" s="179"/>
      <c r="P79" s="177" t="s">
        <v>61</v>
      </c>
    </row>
    <row r="80" spans="1:16" ht="12.75">
      <c r="A80" s="173" t="s">
        <v>62</v>
      </c>
      <c r="B80" s="17"/>
      <c r="C80" s="20"/>
      <c r="D80" s="23">
        <f>COUNTIF(D10:D73,"&gt;80")</f>
        <v>0</v>
      </c>
      <c r="E80" s="17"/>
      <c r="F80" s="17"/>
      <c r="G80" s="22">
        <f>COUNTIF(G10:G73,"&gt;80")</f>
        <v>0</v>
      </c>
      <c r="H80" s="178"/>
      <c r="I80" s="17"/>
      <c r="J80" s="20"/>
      <c r="K80" s="23">
        <f>COUNTIF(K10:K73,"&gt;80")</f>
        <v>0</v>
      </c>
      <c r="L80" s="17"/>
      <c r="M80" s="17"/>
      <c r="N80" s="22">
        <f>COUNTIF(N10:N73,"&gt;80")</f>
        <v>0</v>
      </c>
      <c r="O80" s="179"/>
      <c r="P80" s="177" t="s">
        <v>62</v>
      </c>
    </row>
    <row r="81" spans="1:16" ht="12.75">
      <c r="A81" s="180" t="s">
        <v>63</v>
      </c>
      <c r="B81" s="22">
        <f>COUNTIF(B10:B73,"&gt;50")</f>
        <v>0</v>
      </c>
      <c r="C81" s="20"/>
      <c r="D81" s="20"/>
      <c r="E81" s="22">
        <f>COUNTIF(E10:E73,"&gt;50")</f>
        <v>0</v>
      </c>
      <c r="F81" s="17"/>
      <c r="G81" s="17"/>
      <c r="H81" s="178"/>
      <c r="I81" s="17">
        <f>COUNTIF(I10:I73,"&gt;50")</f>
        <v>2</v>
      </c>
      <c r="J81" s="20"/>
      <c r="K81" s="20"/>
      <c r="L81" s="17">
        <f>COUNTIF(L10:L73,"&gt;50")</f>
        <v>0</v>
      </c>
      <c r="M81" s="17"/>
      <c r="N81" s="17"/>
      <c r="O81" s="179"/>
      <c r="P81" s="181" t="s">
        <v>63</v>
      </c>
    </row>
    <row r="82" spans="1:16" ht="12.75">
      <c r="A82" s="182" t="s">
        <v>59</v>
      </c>
      <c r="B82" s="14"/>
      <c r="C82" s="21"/>
      <c r="D82" s="21"/>
      <c r="E82" s="14"/>
      <c r="F82" s="14"/>
      <c r="G82" s="14"/>
      <c r="H82" s="183">
        <f>COUNTIF(H10:H73,"s")+COUNTIF(H10:H73,"S&amp;W")</f>
        <v>0</v>
      </c>
      <c r="I82" s="14"/>
      <c r="J82" s="21"/>
      <c r="K82" s="21"/>
      <c r="L82" s="14"/>
      <c r="M82" s="14"/>
      <c r="N82" s="14"/>
      <c r="O82" s="184">
        <f>COUNTIF(O10:O73,"s")+COUNTIF(O10:O73,"S&amp;W")</f>
        <v>0</v>
      </c>
      <c r="P82" s="185" t="s">
        <v>59</v>
      </c>
    </row>
    <row r="83" spans="1:16" ht="13.5" thickBot="1">
      <c r="A83" s="186" t="s">
        <v>60</v>
      </c>
      <c r="B83" s="14"/>
      <c r="C83" s="21"/>
      <c r="D83" s="21"/>
      <c r="E83" s="14"/>
      <c r="F83" s="14"/>
      <c r="G83" s="14"/>
      <c r="H83" s="187">
        <f>COUNTIF(H10:H73,"W")+COUNTIF(H11:H74,"S&amp;W")</f>
        <v>0</v>
      </c>
      <c r="I83" s="14"/>
      <c r="J83" s="21"/>
      <c r="K83" s="21"/>
      <c r="L83" s="14"/>
      <c r="M83" s="14"/>
      <c r="N83" s="14"/>
      <c r="O83" s="188">
        <f>COUNTIF(O10:O73,"W")+COUNTIF(O11:O74,"S&amp;W")</f>
        <v>4</v>
      </c>
      <c r="P83" s="189" t="s">
        <v>60</v>
      </c>
    </row>
    <row r="84" spans="1:16" ht="13.5" thickBot="1">
      <c r="A84" s="190" t="s">
        <v>5</v>
      </c>
      <c r="B84" s="211" t="s">
        <v>17</v>
      </c>
      <c r="C84" s="212"/>
      <c r="D84" s="212"/>
      <c r="E84" s="212"/>
      <c r="F84" s="212"/>
      <c r="G84" s="212"/>
      <c r="H84" s="213"/>
      <c r="I84" s="214" t="s">
        <v>18</v>
      </c>
      <c r="J84" s="212"/>
      <c r="K84" s="212"/>
      <c r="L84" s="212"/>
      <c r="M84" s="212"/>
      <c r="N84" s="212"/>
      <c r="O84" s="215"/>
      <c r="P84" s="191" t="s">
        <v>5</v>
      </c>
    </row>
    <row r="85" spans="1:16" ht="12.75">
      <c r="A85" s="192" t="s">
        <v>20</v>
      </c>
      <c r="B85" s="216" t="s">
        <v>21</v>
      </c>
      <c r="C85" s="217"/>
      <c r="N85" s="216" t="s">
        <v>21</v>
      </c>
      <c r="O85" s="217"/>
      <c r="P85" s="192" t="s">
        <v>20</v>
      </c>
    </row>
  </sheetData>
  <mergeCells count="9">
    <mergeCell ref="B84:H84"/>
    <mergeCell ref="I84:O84"/>
    <mergeCell ref="B85:C85"/>
    <mergeCell ref="N85:O85"/>
    <mergeCell ref="D4:E4"/>
    <mergeCell ref="B6:C6"/>
    <mergeCell ref="O6:P6"/>
    <mergeCell ref="B7:H7"/>
    <mergeCell ref="I7:O7"/>
  </mergeCells>
  <printOptions/>
  <pageMargins left="0.75" right="0.46" top="0.2" bottom="0.2" header="0.16" footer="0.14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81"/>
  <sheetViews>
    <sheetView workbookViewId="0" topLeftCell="A68">
      <selection activeCell="A75" sqref="A75:P117"/>
    </sheetView>
  </sheetViews>
  <sheetFormatPr defaultColWidth="11.421875" defaultRowHeight="12.75"/>
  <cols>
    <col min="1" max="7" width="8.7109375" style="0" customWidth="1"/>
    <col min="8" max="8" width="5.7109375" style="0" customWidth="1"/>
    <col min="9" max="18" width="8.7109375" style="0" customWidth="1"/>
    <col min="23" max="23" width="11.57421875" style="0" bestFit="1" customWidth="1"/>
  </cols>
  <sheetData>
    <row r="2" spans="20:21" ht="12.75">
      <c r="T2" s="26" t="s">
        <v>22</v>
      </c>
      <c r="U2" s="26" t="s">
        <v>23</v>
      </c>
    </row>
    <row r="3" spans="20:43" ht="12.75">
      <c r="T3" s="13">
        <v>0</v>
      </c>
      <c r="U3" s="13">
        <v>9</v>
      </c>
      <c r="AC3" s="199" t="s">
        <v>68</v>
      </c>
      <c r="AD3" s="200" t="s">
        <v>65</v>
      </c>
      <c r="AE3" s="200" t="s">
        <v>66</v>
      </c>
      <c r="AF3" s="200" t="s">
        <v>67</v>
      </c>
      <c r="AG3" s="200" t="s">
        <v>67</v>
      </c>
      <c r="AH3" s="200" t="s">
        <v>70</v>
      </c>
      <c r="AI3" s="199" t="s">
        <v>69</v>
      </c>
      <c r="AM3" s="199"/>
      <c r="AN3" s="3"/>
      <c r="AO3" s="3"/>
      <c r="AP3" s="3"/>
      <c r="AQ3" s="3"/>
    </row>
    <row r="4" spans="8:42" ht="13.5" thickBot="1">
      <c r="H4" s="194"/>
      <c r="T4" s="13">
        <v>10</v>
      </c>
      <c r="U4" s="13">
        <v>9</v>
      </c>
      <c r="W4">
        <f>(U4-U5)/(T5-T4)</f>
        <v>0.004999999999999982</v>
      </c>
      <c r="X4">
        <f>(U3-U6)/(T6-T3)</f>
        <v>0.0016666666666666607</v>
      </c>
      <c r="AC4" s="197">
        <v>1.3</v>
      </c>
      <c r="AD4" s="197">
        <v>0.78</v>
      </c>
      <c r="AE4" s="197">
        <v>0.71</v>
      </c>
      <c r="AF4" s="197">
        <v>0.57</v>
      </c>
      <c r="AG4" s="197">
        <v>0.59</v>
      </c>
      <c r="AH4" s="197">
        <v>0.48</v>
      </c>
      <c r="AI4" s="196">
        <v>0.1</v>
      </c>
      <c r="AJ4" s="197">
        <f aca="true" t="shared" si="0" ref="AJ4:AJ17">(AD5-AD4)/($AC5-$AC4)</f>
        <v>6.499999999999995</v>
      </c>
      <c r="AK4" s="197">
        <f aca="true" t="shared" si="1" ref="AK4:AK17">(AE5-AE4)/($AC5-$AC4)</f>
        <v>5</v>
      </c>
      <c r="AL4" s="197">
        <f aca="true" t="shared" si="2" ref="AL4:AL17">(AG5-AG4)/($AC5-$AC4)</f>
        <v>-4.499999999999995</v>
      </c>
      <c r="AM4" s="197">
        <f>(AF6-AF4)/($AC6-$AC4)</f>
        <v>8.999999999999993</v>
      </c>
      <c r="AN4" s="197">
        <f>(AH6-AH4)/($AC6-$AC4)</f>
        <v>8.399999999999993</v>
      </c>
      <c r="AO4" s="197"/>
      <c r="AP4" s="198"/>
    </row>
    <row r="5" spans="1:42" ht="14.25" thickBot="1" thickTop="1">
      <c r="A5" s="243" t="s">
        <v>52</v>
      </c>
      <c r="B5" s="244"/>
      <c r="C5" s="27" t="s">
        <v>55</v>
      </c>
      <c r="D5" s="28" t="s">
        <v>26</v>
      </c>
      <c r="E5" s="29" t="s">
        <v>45</v>
      </c>
      <c r="F5" s="30" t="s">
        <v>27</v>
      </c>
      <c r="G5" s="31" t="s">
        <v>28</v>
      </c>
      <c r="H5" s="194"/>
      <c r="I5" s="243" t="s">
        <v>52</v>
      </c>
      <c r="J5" s="244"/>
      <c r="K5" s="32"/>
      <c r="L5" s="33" t="s">
        <v>55</v>
      </c>
      <c r="M5" s="28" t="s">
        <v>26</v>
      </c>
      <c r="N5" s="34" t="s">
        <v>43</v>
      </c>
      <c r="O5" s="34"/>
      <c r="P5" s="29"/>
      <c r="Q5" s="30" t="s">
        <v>27</v>
      </c>
      <c r="R5" s="31" t="s">
        <v>28</v>
      </c>
      <c r="T5" s="13">
        <v>30</v>
      </c>
      <c r="U5" s="13">
        <v>8.9</v>
      </c>
      <c r="W5">
        <f aca="true" t="shared" si="3" ref="W5:W20">(U5-U6)/(T6-T5)</f>
        <v>0</v>
      </c>
      <c r="X5">
        <f>(U3-U21)/(T21-T3)</f>
        <v>0.002291666666666666</v>
      </c>
      <c r="AC5" s="197">
        <v>1.32</v>
      </c>
      <c r="AD5" s="197">
        <v>0.91</v>
      </c>
      <c r="AE5" s="197">
        <v>0.81</v>
      </c>
      <c r="AF5" s="197"/>
      <c r="AG5" s="197">
        <v>0.5</v>
      </c>
      <c r="AI5" s="196">
        <v>0.1</v>
      </c>
      <c r="AJ5" s="197">
        <f t="shared" si="0"/>
        <v>12.99999999999999</v>
      </c>
      <c r="AK5" s="197">
        <f t="shared" si="1"/>
        <v>4.333333333333326</v>
      </c>
      <c r="AL5" s="197">
        <f t="shared" si="2"/>
        <v>23.33333333333331</v>
      </c>
      <c r="AM5" s="197">
        <f>(AF8-AF6)/($AC8-$AC6)</f>
        <v>28.200000000000102</v>
      </c>
      <c r="AN5" s="197">
        <f>(AG8-AG6)/($AC8-$AC6)</f>
        <v>16.000000000000057</v>
      </c>
      <c r="AO5" s="197"/>
      <c r="AP5" s="198"/>
    </row>
    <row r="6" spans="1:42" ht="14.25" thickBot="1">
      <c r="A6" s="35" t="s">
        <v>5</v>
      </c>
      <c r="B6" s="245" t="s">
        <v>53</v>
      </c>
      <c r="C6" s="246"/>
      <c r="D6" s="245" t="s">
        <v>54</v>
      </c>
      <c r="E6" s="246"/>
      <c r="F6" s="36" t="s">
        <v>46</v>
      </c>
      <c r="G6" s="37" t="s">
        <v>29</v>
      </c>
      <c r="H6" s="194"/>
      <c r="I6" s="38" t="s">
        <v>5</v>
      </c>
      <c r="J6" s="231" t="s">
        <v>53</v>
      </c>
      <c r="K6" s="232"/>
      <c r="L6" s="233"/>
      <c r="M6" s="231" t="s">
        <v>54</v>
      </c>
      <c r="N6" s="232"/>
      <c r="O6" s="232"/>
      <c r="P6" s="233"/>
      <c r="Q6" s="39" t="s">
        <v>46</v>
      </c>
      <c r="R6" s="40" t="s">
        <v>29</v>
      </c>
      <c r="T6" s="13">
        <v>60</v>
      </c>
      <c r="U6" s="13">
        <v>8.9</v>
      </c>
      <c r="W6">
        <f t="shared" si="3"/>
        <v>0</v>
      </c>
      <c r="AC6" s="197">
        <v>1.35</v>
      </c>
      <c r="AD6" s="197">
        <v>1.3</v>
      </c>
      <c r="AE6" s="197">
        <v>0.94</v>
      </c>
      <c r="AF6" s="197">
        <v>1.02</v>
      </c>
      <c r="AG6" s="197">
        <v>1.2</v>
      </c>
      <c r="AH6" s="197">
        <v>0.9</v>
      </c>
      <c r="AI6" s="196">
        <v>0.4</v>
      </c>
      <c r="AJ6" s="197">
        <f t="shared" si="0"/>
        <v>9.99999999999999</v>
      </c>
      <c r="AK6" s="197">
        <f t="shared" si="1"/>
        <v>31.99999999999998</v>
      </c>
      <c r="AL6" s="197">
        <f t="shared" si="2"/>
        <v>8.99999999999999</v>
      </c>
      <c r="AM6" s="197">
        <f>(AF10-AF8)/($AC10-$AC8)</f>
        <v>35.79999999999996</v>
      </c>
      <c r="AN6" s="197">
        <f>(AH10-AH8)/($AC10-$AC8)</f>
        <v>34.799999999999976</v>
      </c>
      <c r="AO6" s="197"/>
      <c r="AP6" s="198"/>
    </row>
    <row r="7" spans="1:42" ht="15" thickBot="1">
      <c r="A7" s="41" t="s">
        <v>47</v>
      </c>
      <c r="B7" s="42">
        <v>1.7</v>
      </c>
      <c r="C7" s="42">
        <v>75</v>
      </c>
      <c r="D7" s="43">
        <v>18</v>
      </c>
      <c r="E7" s="43">
        <v>1</v>
      </c>
      <c r="F7" s="44"/>
      <c r="G7" s="37"/>
      <c r="H7" s="194"/>
      <c r="I7" s="45"/>
      <c r="J7" s="234" t="s">
        <v>48</v>
      </c>
      <c r="K7" s="235"/>
      <c r="L7" s="236" t="s">
        <v>32</v>
      </c>
      <c r="M7" s="234" t="s">
        <v>49</v>
      </c>
      <c r="N7" s="235"/>
      <c r="O7" s="235"/>
      <c r="P7" s="236" t="s">
        <v>30</v>
      </c>
      <c r="Q7" s="46"/>
      <c r="R7" s="37"/>
      <c r="T7" s="13">
        <v>80</v>
      </c>
      <c r="U7" s="13">
        <v>8.9</v>
      </c>
      <c r="W7">
        <f t="shared" si="3"/>
        <v>0</v>
      </c>
      <c r="AC7" s="197">
        <v>1.37</v>
      </c>
      <c r="AD7" s="197">
        <v>1.5</v>
      </c>
      <c r="AE7" s="197">
        <v>1.58</v>
      </c>
      <c r="AF7" s="197"/>
      <c r="AG7" s="197">
        <v>1.38</v>
      </c>
      <c r="AI7" s="196">
        <v>0.7</v>
      </c>
      <c r="AJ7" s="197">
        <f t="shared" si="0"/>
        <v>29.666666666666863</v>
      </c>
      <c r="AK7" s="197">
        <f t="shared" si="1"/>
        <v>30.000000000000192</v>
      </c>
      <c r="AL7" s="197">
        <f t="shared" si="2"/>
        <v>20.666666666666806</v>
      </c>
      <c r="AM7" s="197">
        <f>(AF12-AF10)/($AC12-$AC10)</f>
        <v>35.39999999999998</v>
      </c>
      <c r="AN7" s="197">
        <f>(AH12-AH10)/($AC12-$AC10)</f>
        <v>52.79999999999995</v>
      </c>
      <c r="AO7" s="197"/>
      <c r="AP7" s="198"/>
    </row>
    <row r="8" spans="1:42" ht="14.25" thickBot="1">
      <c r="A8" s="41"/>
      <c r="B8" s="237" t="s">
        <v>24</v>
      </c>
      <c r="C8" s="238"/>
      <c r="D8" s="238"/>
      <c r="E8" s="239"/>
      <c r="F8" s="46"/>
      <c r="G8" s="37"/>
      <c r="H8" s="194"/>
      <c r="I8" s="41"/>
      <c r="J8" s="240" t="s">
        <v>50</v>
      </c>
      <c r="K8" s="241"/>
      <c r="L8" s="242"/>
      <c r="M8" s="240" t="s">
        <v>33</v>
      </c>
      <c r="N8" s="241"/>
      <c r="O8" s="241"/>
      <c r="P8" s="242" t="s">
        <v>30</v>
      </c>
      <c r="Q8" s="46"/>
      <c r="R8" s="37"/>
      <c r="T8" s="13">
        <v>100</v>
      </c>
      <c r="U8" s="13">
        <v>8.9</v>
      </c>
      <c r="W8">
        <f t="shared" si="3"/>
        <v>0</v>
      </c>
      <c r="AC8" s="197">
        <v>1.4</v>
      </c>
      <c r="AD8" s="197">
        <v>2.39</v>
      </c>
      <c r="AE8" s="197">
        <v>2.48</v>
      </c>
      <c r="AF8" s="197">
        <v>2.43</v>
      </c>
      <c r="AG8" s="197">
        <v>2</v>
      </c>
      <c r="AH8" s="197">
        <v>2.34</v>
      </c>
      <c r="AI8" s="196">
        <v>0.8</v>
      </c>
      <c r="AJ8" s="197">
        <f t="shared" si="0"/>
        <v>53.49999999999994</v>
      </c>
      <c r="AK8" s="197">
        <f t="shared" si="1"/>
        <v>20.99999999999998</v>
      </c>
      <c r="AL8" s="197">
        <f t="shared" si="2"/>
        <v>40.99999999999996</v>
      </c>
      <c r="AM8" s="197">
        <f>(AF13-AF12)/($AC13-$AC12)</f>
        <v>31.999999999999957</v>
      </c>
      <c r="AN8" s="197">
        <f>(AG13-AG12)/($AC13-$AC12)</f>
        <v>53.499999999999964</v>
      </c>
      <c r="AO8" s="197"/>
      <c r="AP8" s="198"/>
    </row>
    <row r="9" spans="1:42" ht="14.25" thickBot="1">
      <c r="A9" s="47" t="s">
        <v>50</v>
      </c>
      <c r="B9" s="48" t="s">
        <v>34</v>
      </c>
      <c r="C9" s="49" t="s">
        <v>35</v>
      </c>
      <c r="D9" s="48" t="s">
        <v>36</v>
      </c>
      <c r="E9" s="50" t="s">
        <v>37</v>
      </c>
      <c r="F9" s="227" t="s">
        <v>25</v>
      </c>
      <c r="G9" s="228"/>
      <c r="H9" s="194"/>
      <c r="I9" s="47" t="s">
        <v>51</v>
      </c>
      <c r="J9" s="51" t="s">
        <v>56</v>
      </c>
      <c r="K9" s="52" t="s">
        <v>57</v>
      </c>
      <c r="L9" s="52" t="s">
        <v>58</v>
      </c>
      <c r="M9" s="51" t="s">
        <v>33</v>
      </c>
      <c r="N9" s="53" t="s">
        <v>42</v>
      </c>
      <c r="O9" s="54" t="s">
        <v>44</v>
      </c>
      <c r="P9" s="55" t="s">
        <v>30</v>
      </c>
      <c r="Q9" s="227" t="s">
        <v>25</v>
      </c>
      <c r="R9" s="228"/>
      <c r="T9" s="13">
        <v>120</v>
      </c>
      <c r="U9" s="13">
        <v>8.9</v>
      </c>
      <c r="W9">
        <f t="shared" si="3"/>
        <v>0.0033333333333333214</v>
      </c>
      <c r="AC9" s="197">
        <v>1.42</v>
      </c>
      <c r="AD9" s="197">
        <v>3.46</v>
      </c>
      <c r="AE9" s="197">
        <v>2.9</v>
      </c>
      <c r="AF9" s="197"/>
      <c r="AG9" s="197">
        <v>2.82</v>
      </c>
      <c r="AI9" s="196">
        <v>0.9</v>
      </c>
      <c r="AJ9" s="197">
        <f t="shared" si="0"/>
        <v>31.99999999999997</v>
      </c>
      <c r="AK9" s="197">
        <f t="shared" si="1"/>
        <v>47.66666666666663</v>
      </c>
      <c r="AL9" s="197">
        <f t="shared" si="2"/>
        <v>39.66666666666663</v>
      </c>
      <c r="AM9" s="197">
        <f>(AF14-AF13)/($AC14-$AC13)</f>
        <v>36.99999999999998</v>
      </c>
      <c r="AN9" s="197">
        <f>(AH16-AH14)/($AC16-$AC14)</f>
        <v>24.99999999999998</v>
      </c>
      <c r="AO9" s="197"/>
      <c r="AP9" s="198"/>
    </row>
    <row r="10" spans="1:42" ht="12.75">
      <c r="A10" s="56">
        <v>0</v>
      </c>
      <c r="B10" s="57">
        <v>196</v>
      </c>
      <c r="C10" s="58">
        <v>182</v>
      </c>
      <c r="D10" s="59">
        <v>186</v>
      </c>
      <c r="E10" s="58">
        <v>173</v>
      </c>
      <c r="F10" s="229"/>
      <c r="G10" s="230"/>
      <c r="H10" s="194"/>
      <c r="I10" s="56">
        <v>5</v>
      </c>
      <c r="J10" s="57">
        <v>112</v>
      </c>
      <c r="K10" s="60">
        <v>126</v>
      </c>
      <c r="L10" s="58"/>
      <c r="M10" s="59"/>
      <c r="N10" s="61"/>
      <c r="O10" s="62"/>
      <c r="P10" s="58"/>
      <c r="Q10" s="63"/>
      <c r="R10" s="64"/>
      <c r="T10" s="13">
        <v>150</v>
      </c>
      <c r="U10" s="13">
        <v>8.8</v>
      </c>
      <c r="W10">
        <f t="shared" si="3"/>
        <v>0</v>
      </c>
      <c r="AC10" s="197">
        <v>1.45</v>
      </c>
      <c r="AD10" s="197">
        <v>4.42</v>
      </c>
      <c r="AE10" s="197">
        <v>4.33</v>
      </c>
      <c r="AF10" s="197">
        <v>4.22</v>
      </c>
      <c r="AG10" s="197">
        <v>4.01</v>
      </c>
      <c r="AH10" s="197">
        <v>4.08</v>
      </c>
      <c r="AI10" s="196">
        <v>1.2</v>
      </c>
      <c r="AJ10" s="197">
        <f t="shared" si="0"/>
        <v>42.49999999999994</v>
      </c>
      <c r="AK10" s="197">
        <f t="shared" si="1"/>
        <v>58.999999999999936</v>
      </c>
      <c r="AL10" s="197">
        <f t="shared" si="2"/>
        <v>55.99999999999996</v>
      </c>
      <c r="AM10" s="197">
        <f>(AF16-AF14)/($AC16-$AC14)</f>
        <v>22.999999999999986</v>
      </c>
      <c r="AN10" s="197">
        <f>(AH18-AH16)/($AC18-$AC16)</f>
        <v>51.600000000000186</v>
      </c>
      <c r="AO10" s="197"/>
      <c r="AP10" s="198"/>
    </row>
    <row r="11" spans="1:42" ht="12.75">
      <c r="A11" s="65">
        <v>1</v>
      </c>
      <c r="B11" s="66">
        <v>202</v>
      </c>
      <c r="C11" s="67">
        <v>180</v>
      </c>
      <c r="D11" s="68">
        <v>186</v>
      </c>
      <c r="E11" s="67">
        <v>170</v>
      </c>
      <c r="F11" s="222"/>
      <c r="G11" s="223"/>
      <c r="H11" s="194"/>
      <c r="I11" s="65">
        <v>6</v>
      </c>
      <c r="J11" s="66">
        <v>180</v>
      </c>
      <c r="K11" s="69">
        <v>183</v>
      </c>
      <c r="L11" s="67"/>
      <c r="M11" s="68"/>
      <c r="N11" s="70"/>
      <c r="O11" s="71"/>
      <c r="P11" s="67"/>
      <c r="Q11" s="72"/>
      <c r="R11" s="73"/>
      <c r="T11" s="13">
        <v>180</v>
      </c>
      <c r="U11" s="13">
        <v>8.8</v>
      </c>
      <c r="W11">
        <f t="shared" si="3"/>
        <v>0.003333333333333381</v>
      </c>
      <c r="AC11" s="197">
        <v>1.47</v>
      </c>
      <c r="AD11" s="197">
        <v>5.27</v>
      </c>
      <c r="AE11" s="197">
        <v>5.51</v>
      </c>
      <c r="AF11" s="197"/>
      <c r="AG11" s="197">
        <v>5.13</v>
      </c>
      <c r="AI11" s="196">
        <v>1.3</v>
      </c>
      <c r="AJ11" s="197">
        <f t="shared" si="0"/>
        <v>62.999999999999964</v>
      </c>
      <c r="AK11" s="197">
        <f t="shared" si="1"/>
        <v>31.99999999999997</v>
      </c>
      <c r="AL11" s="197">
        <f t="shared" si="2"/>
        <v>32.33333333333329</v>
      </c>
      <c r="AM11" s="197">
        <f>(AF18-AF16)/($AC18-$AC16)</f>
        <v>14.600000000000025</v>
      </c>
      <c r="AO11" s="197"/>
      <c r="AP11" s="198"/>
    </row>
    <row r="12" spans="1:42" ht="12.75">
      <c r="A12" s="65">
        <v>2</v>
      </c>
      <c r="B12" s="66">
        <v>202</v>
      </c>
      <c r="C12" s="67">
        <v>178</v>
      </c>
      <c r="D12" s="68">
        <v>185</v>
      </c>
      <c r="E12" s="67">
        <v>174</v>
      </c>
      <c r="F12" s="222"/>
      <c r="G12" s="223"/>
      <c r="H12" s="194"/>
      <c r="I12" s="65">
        <v>10</v>
      </c>
      <c r="J12" s="66">
        <v>183</v>
      </c>
      <c r="K12" s="69">
        <v>188</v>
      </c>
      <c r="L12" s="67"/>
      <c r="M12" s="68"/>
      <c r="N12" s="70"/>
      <c r="O12" s="69"/>
      <c r="P12" s="67"/>
      <c r="Q12" s="72"/>
      <c r="R12" s="73"/>
      <c r="T12" s="13">
        <v>210</v>
      </c>
      <c r="U12" s="13">
        <v>8.7</v>
      </c>
      <c r="W12">
        <f t="shared" si="3"/>
        <v>0.0033333333333333214</v>
      </c>
      <c r="AC12" s="197">
        <v>1.5</v>
      </c>
      <c r="AD12" s="197">
        <v>7.16</v>
      </c>
      <c r="AE12" s="197">
        <v>6.47</v>
      </c>
      <c r="AF12" s="197">
        <v>5.99</v>
      </c>
      <c r="AG12" s="197">
        <v>6.1</v>
      </c>
      <c r="AH12" s="197">
        <v>6.72</v>
      </c>
      <c r="AI12" s="196">
        <v>1.4</v>
      </c>
      <c r="AJ12" s="197">
        <f t="shared" si="0"/>
        <v>12</v>
      </c>
      <c r="AK12" s="197">
        <f t="shared" si="1"/>
        <v>57.499999999999964</v>
      </c>
      <c r="AL12" s="197">
        <f t="shared" si="2"/>
        <v>53.499999999999964</v>
      </c>
      <c r="AN12" s="198"/>
      <c r="AO12" s="197"/>
      <c r="AP12" s="198"/>
    </row>
    <row r="13" spans="1:42" ht="12.75">
      <c r="A13" s="65">
        <v>3</v>
      </c>
      <c r="B13" s="66">
        <v>194</v>
      </c>
      <c r="C13" s="67">
        <v>184</v>
      </c>
      <c r="D13" s="68">
        <v>188</v>
      </c>
      <c r="E13" s="67">
        <v>180</v>
      </c>
      <c r="F13" s="222"/>
      <c r="G13" s="223"/>
      <c r="H13" s="194"/>
      <c r="I13" s="65">
        <v>15</v>
      </c>
      <c r="J13" s="66">
        <v>190</v>
      </c>
      <c r="K13" s="69">
        <v>202</v>
      </c>
      <c r="L13" s="67"/>
      <c r="M13" s="68"/>
      <c r="N13" s="70"/>
      <c r="O13" s="69"/>
      <c r="P13" s="67"/>
      <c r="Q13" s="72"/>
      <c r="R13" s="73"/>
      <c r="T13" s="13">
        <v>240</v>
      </c>
      <c r="U13" s="13">
        <v>8.6</v>
      </c>
      <c r="W13">
        <f t="shared" si="3"/>
        <v>0.006666666666666643</v>
      </c>
      <c r="AC13" s="197">
        <v>1.52</v>
      </c>
      <c r="AD13" s="197">
        <v>7.4</v>
      </c>
      <c r="AE13" s="197">
        <v>7.62</v>
      </c>
      <c r="AF13" s="197">
        <v>6.63</v>
      </c>
      <c r="AG13" s="197">
        <v>7.17</v>
      </c>
      <c r="AI13" s="196">
        <v>1.5</v>
      </c>
      <c r="AJ13" s="197">
        <f t="shared" si="0"/>
        <v>20.999999999999947</v>
      </c>
      <c r="AK13" s="197">
        <f t="shared" si="1"/>
        <v>28.333333333333325</v>
      </c>
      <c r="AL13" s="197">
        <f t="shared" si="2"/>
        <v>26.33333333333331</v>
      </c>
      <c r="AM13" s="197"/>
      <c r="AN13" s="198"/>
      <c r="AO13" s="197"/>
      <c r="AP13" s="198"/>
    </row>
    <row r="14" spans="1:42" ht="12.75">
      <c r="A14" s="65">
        <v>4</v>
      </c>
      <c r="B14" s="66">
        <v>196</v>
      </c>
      <c r="C14" s="67">
        <v>179</v>
      </c>
      <c r="D14" s="68">
        <v>185</v>
      </c>
      <c r="E14" s="67">
        <v>173</v>
      </c>
      <c r="F14" s="222"/>
      <c r="G14" s="223"/>
      <c r="H14" s="194"/>
      <c r="I14" s="65">
        <v>20</v>
      </c>
      <c r="J14" s="66">
        <v>195</v>
      </c>
      <c r="K14" s="69">
        <v>197</v>
      </c>
      <c r="L14" s="67"/>
      <c r="M14" s="68"/>
      <c r="N14" s="70"/>
      <c r="O14" s="69"/>
      <c r="P14" s="67"/>
      <c r="Q14" s="72"/>
      <c r="R14" s="73"/>
      <c r="T14" s="13">
        <v>270</v>
      </c>
      <c r="U14" s="13">
        <v>8.4</v>
      </c>
      <c r="W14">
        <f t="shared" si="3"/>
        <v>0</v>
      </c>
      <c r="AC14" s="197">
        <v>1.55</v>
      </c>
      <c r="AD14" s="197">
        <v>8.03</v>
      </c>
      <c r="AE14" s="197">
        <v>8.47</v>
      </c>
      <c r="AF14" s="197">
        <v>7.74</v>
      </c>
      <c r="AG14" s="197">
        <v>7.96</v>
      </c>
      <c r="AH14" s="197">
        <v>8.44</v>
      </c>
      <c r="AI14" s="196">
        <v>1.7</v>
      </c>
      <c r="AJ14" s="197">
        <f t="shared" si="0"/>
        <v>18.000000000000043</v>
      </c>
      <c r="AK14" s="197">
        <f t="shared" si="1"/>
        <v>31.499999999999922</v>
      </c>
      <c r="AL14" s="197">
        <f t="shared" si="2"/>
        <v>4.500000000000034</v>
      </c>
      <c r="AM14" s="197"/>
      <c r="AN14" s="198"/>
      <c r="AO14" s="197"/>
      <c r="AP14" s="198"/>
    </row>
    <row r="15" spans="1:42" ht="12.75">
      <c r="A15" s="65">
        <v>5</v>
      </c>
      <c r="B15" s="66">
        <v>196</v>
      </c>
      <c r="C15" s="67">
        <v>178</v>
      </c>
      <c r="D15" s="68">
        <v>180</v>
      </c>
      <c r="E15" s="67">
        <v>177</v>
      </c>
      <c r="F15" s="222"/>
      <c r="G15" s="223"/>
      <c r="H15" s="194"/>
      <c r="I15" s="65">
        <v>25</v>
      </c>
      <c r="J15" s="66">
        <v>200</v>
      </c>
      <c r="K15" s="69">
        <v>197</v>
      </c>
      <c r="L15" s="67"/>
      <c r="M15" s="68"/>
      <c r="N15" s="70"/>
      <c r="O15" s="69"/>
      <c r="P15" s="67"/>
      <c r="Q15" s="72"/>
      <c r="R15" s="73"/>
      <c r="T15" s="13">
        <v>300</v>
      </c>
      <c r="U15" s="13">
        <v>8.4</v>
      </c>
      <c r="W15">
        <f t="shared" si="3"/>
        <v>0</v>
      </c>
      <c r="AC15" s="197">
        <v>1.57</v>
      </c>
      <c r="AD15" s="197">
        <v>8.39</v>
      </c>
      <c r="AE15" s="197">
        <v>9.1</v>
      </c>
      <c r="AF15" s="197"/>
      <c r="AG15" s="197">
        <v>8.05</v>
      </c>
      <c r="AI15" s="196">
        <v>2</v>
      </c>
      <c r="AJ15" s="197">
        <f t="shared" si="0"/>
        <v>46.999999999999964</v>
      </c>
      <c r="AK15" s="197">
        <f t="shared" si="1"/>
        <v>-34.999999999999936</v>
      </c>
      <c r="AL15" s="197">
        <f t="shared" si="2"/>
        <v>28.66666666666662</v>
      </c>
      <c r="AM15" s="197"/>
      <c r="AN15" s="198"/>
      <c r="AO15" s="197"/>
      <c r="AP15" s="198"/>
    </row>
    <row r="16" spans="1:42" ht="12.75">
      <c r="A16" s="65">
        <v>6</v>
      </c>
      <c r="B16" s="66">
        <v>195</v>
      </c>
      <c r="C16" s="67">
        <v>181</v>
      </c>
      <c r="D16" s="68">
        <v>188</v>
      </c>
      <c r="E16" s="67">
        <v>170</v>
      </c>
      <c r="F16" s="222"/>
      <c r="G16" s="223"/>
      <c r="H16" s="194"/>
      <c r="I16" s="65">
        <v>30</v>
      </c>
      <c r="J16" s="66">
        <v>207</v>
      </c>
      <c r="K16" s="69">
        <v>192</v>
      </c>
      <c r="L16" s="67"/>
      <c r="M16" s="68"/>
      <c r="N16" s="70"/>
      <c r="O16" s="69"/>
      <c r="P16" s="67"/>
      <c r="Q16" s="72"/>
      <c r="R16" s="73"/>
      <c r="T16" s="13">
        <v>330</v>
      </c>
      <c r="U16" s="13">
        <v>8.4</v>
      </c>
      <c r="W16">
        <f t="shared" si="3"/>
        <v>0.0033333333333333214</v>
      </c>
      <c r="AC16" s="197">
        <v>1.6</v>
      </c>
      <c r="AD16" s="197">
        <v>9.8</v>
      </c>
      <c r="AE16" s="197">
        <v>8.05</v>
      </c>
      <c r="AF16" s="197">
        <v>8.89</v>
      </c>
      <c r="AG16" s="197">
        <v>8.91</v>
      </c>
      <c r="AH16" s="197">
        <v>9.69</v>
      </c>
      <c r="AI16" s="196">
        <v>2.3</v>
      </c>
      <c r="AJ16" s="197">
        <f t="shared" si="0"/>
        <v>0.9999999999999778</v>
      </c>
      <c r="AK16" s="197">
        <f t="shared" si="1"/>
        <v>64.4999999999999</v>
      </c>
      <c r="AL16" s="197">
        <f t="shared" si="2"/>
        <v>0.4999999999999889</v>
      </c>
      <c r="AM16" s="197"/>
      <c r="AN16" s="198"/>
      <c r="AO16" s="197"/>
      <c r="AP16" s="198"/>
    </row>
    <row r="17" spans="1:42" ht="12.75">
      <c r="A17" s="65">
        <v>7</v>
      </c>
      <c r="B17" s="66">
        <v>197</v>
      </c>
      <c r="C17" s="67">
        <v>178</v>
      </c>
      <c r="D17" s="68">
        <v>183</v>
      </c>
      <c r="E17" s="67">
        <v>177</v>
      </c>
      <c r="F17" s="222"/>
      <c r="G17" s="223"/>
      <c r="H17" s="194"/>
      <c r="I17" s="65">
        <v>35</v>
      </c>
      <c r="J17" s="66">
        <v>204</v>
      </c>
      <c r="K17" s="69">
        <v>191</v>
      </c>
      <c r="L17" s="67"/>
      <c r="M17" s="68"/>
      <c r="N17" s="70"/>
      <c r="O17" s="69"/>
      <c r="P17" s="67"/>
      <c r="Q17" s="72"/>
      <c r="R17" s="73"/>
      <c r="T17" s="13">
        <v>360</v>
      </c>
      <c r="U17" s="13">
        <v>8.3</v>
      </c>
      <c r="W17">
        <f t="shared" si="3"/>
        <v>0.003333333333333381</v>
      </c>
      <c r="AC17" s="197">
        <v>1.62</v>
      </c>
      <c r="AD17" s="197">
        <v>9.82</v>
      </c>
      <c r="AE17" s="197">
        <v>9.34</v>
      </c>
      <c r="AF17" s="197"/>
      <c r="AG17" s="197">
        <v>8.92</v>
      </c>
      <c r="AI17" s="196">
        <v>2.5</v>
      </c>
      <c r="AJ17" s="197">
        <f t="shared" si="0"/>
        <v>31.66666666666685</v>
      </c>
      <c r="AK17" s="197">
        <f t="shared" si="1"/>
        <v>26.00000000000015</v>
      </c>
      <c r="AL17" s="197">
        <f t="shared" si="2"/>
        <v>34.333333333333535</v>
      </c>
      <c r="AM17" s="197"/>
      <c r="AN17" s="198"/>
      <c r="AO17" s="197"/>
      <c r="AP17" s="198"/>
    </row>
    <row r="18" spans="1:42" ht="12.75">
      <c r="A18" s="65">
        <v>8</v>
      </c>
      <c r="B18" s="66">
        <v>197</v>
      </c>
      <c r="C18" s="67">
        <v>184</v>
      </c>
      <c r="D18" s="68">
        <v>193</v>
      </c>
      <c r="E18" s="67">
        <v>182</v>
      </c>
      <c r="F18" s="222"/>
      <c r="G18" s="223"/>
      <c r="H18" s="194"/>
      <c r="I18" s="65">
        <v>40</v>
      </c>
      <c r="J18" s="66">
        <v>194</v>
      </c>
      <c r="K18" s="69">
        <v>190</v>
      </c>
      <c r="L18" s="67"/>
      <c r="M18" s="68"/>
      <c r="N18" s="70"/>
      <c r="O18" s="69"/>
      <c r="P18" s="67"/>
      <c r="Q18" s="74"/>
      <c r="R18" s="73"/>
      <c r="T18" s="13">
        <v>390</v>
      </c>
      <c r="U18" s="13">
        <v>8.2</v>
      </c>
      <c r="W18">
        <f t="shared" si="3"/>
        <v>0</v>
      </c>
      <c r="AC18" s="197">
        <v>1.65</v>
      </c>
      <c r="AD18" s="197">
        <v>10.77</v>
      </c>
      <c r="AE18" s="197">
        <v>10.12</v>
      </c>
      <c r="AF18" s="197">
        <v>9.62</v>
      </c>
      <c r="AG18" s="197">
        <v>9.95</v>
      </c>
      <c r="AH18" s="197">
        <v>12.27</v>
      </c>
      <c r="AI18" s="196">
        <v>3</v>
      </c>
      <c r="AM18" s="197"/>
      <c r="AN18" s="198"/>
      <c r="AO18" s="197"/>
      <c r="AP18" s="198"/>
    </row>
    <row r="19" spans="1:23" ht="12.75">
      <c r="A19" s="65">
        <v>9</v>
      </c>
      <c r="B19" s="66">
        <v>191</v>
      </c>
      <c r="C19" s="67">
        <v>179</v>
      </c>
      <c r="D19" s="68">
        <v>182</v>
      </c>
      <c r="E19" s="67">
        <v>177</v>
      </c>
      <c r="F19" s="222"/>
      <c r="G19" s="223"/>
      <c r="H19" s="194"/>
      <c r="I19" s="65">
        <v>45</v>
      </c>
      <c r="J19" s="66">
        <v>191</v>
      </c>
      <c r="K19" s="69">
        <v>182</v>
      </c>
      <c r="L19" s="67"/>
      <c r="M19" s="68"/>
      <c r="N19" s="70"/>
      <c r="O19" s="69"/>
      <c r="P19" s="67"/>
      <c r="Q19" s="74"/>
      <c r="R19" s="73"/>
      <c r="T19" s="13">
        <v>420</v>
      </c>
      <c r="U19" s="13">
        <v>8.2</v>
      </c>
      <c r="W19">
        <f t="shared" si="3"/>
        <v>0.006666666666666643</v>
      </c>
    </row>
    <row r="20" spans="1:36" ht="12.75">
      <c r="A20" s="65">
        <v>10</v>
      </c>
      <c r="B20" s="66">
        <v>196</v>
      </c>
      <c r="C20" s="67">
        <v>180</v>
      </c>
      <c r="D20" s="68">
        <v>189</v>
      </c>
      <c r="E20" s="67">
        <v>178</v>
      </c>
      <c r="F20" s="222"/>
      <c r="G20" s="223"/>
      <c r="H20" s="194"/>
      <c r="I20" s="65">
        <v>50</v>
      </c>
      <c r="J20" s="66">
        <v>190</v>
      </c>
      <c r="K20" s="69">
        <v>184</v>
      </c>
      <c r="L20" s="67"/>
      <c r="M20" s="68"/>
      <c r="N20" s="70"/>
      <c r="O20" s="69"/>
      <c r="P20" s="67"/>
      <c r="Q20" s="72"/>
      <c r="R20" s="73"/>
      <c r="T20" s="13">
        <v>450</v>
      </c>
      <c r="U20" s="13">
        <v>8</v>
      </c>
      <c r="W20">
        <f t="shared" si="3"/>
        <v>0.0033333333333333214</v>
      </c>
      <c r="AJ20" s="195">
        <f>AVERAGE(AJ6:AL10)</f>
        <v>34.911111111111126</v>
      </c>
    </row>
    <row r="21" spans="1:36" ht="12.75">
      <c r="A21" s="65">
        <v>11</v>
      </c>
      <c r="B21" s="66">
        <v>202</v>
      </c>
      <c r="C21" s="67">
        <v>179</v>
      </c>
      <c r="D21" s="68">
        <v>187</v>
      </c>
      <c r="E21" s="67">
        <v>181</v>
      </c>
      <c r="F21" s="222"/>
      <c r="G21" s="223"/>
      <c r="H21" s="194"/>
      <c r="I21" s="65">
        <v>55</v>
      </c>
      <c r="J21" s="66">
        <v>186</v>
      </c>
      <c r="K21" s="69">
        <v>186</v>
      </c>
      <c r="L21" s="67"/>
      <c r="M21" s="68"/>
      <c r="N21" s="70"/>
      <c r="O21" s="69"/>
      <c r="P21" s="67"/>
      <c r="Q21" s="75"/>
      <c r="R21" s="73"/>
      <c r="T21" s="13">
        <v>480</v>
      </c>
      <c r="U21" s="13">
        <v>7.9</v>
      </c>
      <c r="AJ21" s="195">
        <f>AVERAGE(AJ12:AL16)</f>
        <v>23.955555555555534</v>
      </c>
    </row>
    <row r="22" spans="1:23" ht="12.75">
      <c r="A22" s="65">
        <v>12</v>
      </c>
      <c r="B22" s="66">
        <v>194</v>
      </c>
      <c r="C22" s="67">
        <v>185</v>
      </c>
      <c r="D22" s="68">
        <v>187</v>
      </c>
      <c r="E22" s="67">
        <v>178</v>
      </c>
      <c r="F22" s="222"/>
      <c r="G22" s="223"/>
      <c r="H22" s="194"/>
      <c r="I22" s="65">
        <v>60</v>
      </c>
      <c r="J22" s="66">
        <v>184</v>
      </c>
      <c r="K22" s="69">
        <v>182</v>
      </c>
      <c r="L22" s="67"/>
      <c r="M22" s="68"/>
      <c r="N22" s="70"/>
      <c r="O22" s="69"/>
      <c r="P22" s="67"/>
      <c r="Q22" s="74"/>
      <c r="R22" s="73"/>
      <c r="W22">
        <f>AVERAGE(W4:W20)</f>
        <v>0.0022549019607843125</v>
      </c>
    </row>
    <row r="23" spans="1:23" ht="12.75">
      <c r="A23" s="65">
        <v>13</v>
      </c>
      <c r="B23" s="66">
        <v>197</v>
      </c>
      <c r="C23" s="67">
        <v>181</v>
      </c>
      <c r="D23" s="68">
        <v>181</v>
      </c>
      <c r="E23" s="67">
        <v>188</v>
      </c>
      <c r="F23" s="222"/>
      <c r="G23" s="223"/>
      <c r="H23" s="194"/>
      <c r="I23" s="65">
        <v>65</v>
      </c>
      <c r="J23" s="66">
        <v>187</v>
      </c>
      <c r="K23" s="69">
        <v>174</v>
      </c>
      <c r="L23" s="67"/>
      <c r="M23" s="68"/>
      <c r="N23" s="70"/>
      <c r="O23" s="69"/>
      <c r="P23" s="67"/>
      <c r="Q23" s="74"/>
      <c r="R23" s="73"/>
      <c r="W23" s="195">
        <f>W22*60</f>
        <v>0.13529411764705876</v>
      </c>
    </row>
    <row r="24" spans="1:18" ht="12.75">
      <c r="A24" s="65">
        <v>14</v>
      </c>
      <c r="B24" s="66">
        <v>194</v>
      </c>
      <c r="C24" s="67">
        <v>180</v>
      </c>
      <c r="D24" s="68">
        <v>186</v>
      </c>
      <c r="E24" s="67">
        <v>175</v>
      </c>
      <c r="F24" s="222"/>
      <c r="G24" s="223"/>
      <c r="H24" s="194"/>
      <c r="I24" s="65">
        <v>70</v>
      </c>
      <c r="J24" s="66">
        <v>188</v>
      </c>
      <c r="K24" s="69">
        <v>180</v>
      </c>
      <c r="L24" s="67"/>
      <c r="M24" s="68"/>
      <c r="N24" s="70"/>
      <c r="O24" s="69"/>
      <c r="P24" s="67"/>
      <c r="Q24" s="74"/>
      <c r="R24" s="73"/>
    </row>
    <row r="25" spans="1:18" ht="12.75">
      <c r="A25" s="65">
        <v>15</v>
      </c>
      <c r="B25" s="66">
        <v>192</v>
      </c>
      <c r="C25" s="67">
        <v>182</v>
      </c>
      <c r="D25" s="68">
        <v>191</v>
      </c>
      <c r="E25" s="67">
        <v>181</v>
      </c>
      <c r="F25" s="222"/>
      <c r="G25" s="223"/>
      <c r="H25" s="194"/>
      <c r="I25" s="65">
        <v>75</v>
      </c>
      <c r="J25" s="66">
        <v>182</v>
      </c>
      <c r="K25" s="69">
        <v>178</v>
      </c>
      <c r="L25" s="67"/>
      <c r="M25" s="68"/>
      <c r="N25" s="70"/>
      <c r="O25" s="69"/>
      <c r="P25" s="67"/>
      <c r="Q25" s="74"/>
      <c r="R25" s="73"/>
    </row>
    <row r="26" spans="1:18" ht="12.75">
      <c r="A26" s="65">
        <v>16</v>
      </c>
      <c r="B26" s="66">
        <v>195</v>
      </c>
      <c r="C26" s="67">
        <v>184</v>
      </c>
      <c r="D26" s="68">
        <v>191</v>
      </c>
      <c r="E26" s="67">
        <v>185</v>
      </c>
      <c r="F26" s="222"/>
      <c r="G26" s="223"/>
      <c r="H26" s="194"/>
      <c r="I26" s="65">
        <v>80</v>
      </c>
      <c r="J26" s="66">
        <v>188</v>
      </c>
      <c r="K26" s="69">
        <v>187</v>
      </c>
      <c r="L26" s="67"/>
      <c r="M26" s="68"/>
      <c r="N26" s="70"/>
      <c r="O26" s="69"/>
      <c r="P26" s="67"/>
      <c r="Q26" s="72"/>
      <c r="R26" s="73"/>
    </row>
    <row r="27" spans="1:18" ht="12.75">
      <c r="A27" s="65">
        <v>17</v>
      </c>
      <c r="B27" s="66">
        <v>205</v>
      </c>
      <c r="C27" s="67">
        <v>186</v>
      </c>
      <c r="D27" s="68">
        <v>192</v>
      </c>
      <c r="E27" s="67">
        <v>185</v>
      </c>
      <c r="F27" s="222"/>
      <c r="G27" s="223"/>
      <c r="H27" s="194"/>
      <c r="I27" s="65">
        <v>85</v>
      </c>
      <c r="J27" s="66">
        <v>170</v>
      </c>
      <c r="K27" s="69">
        <v>174</v>
      </c>
      <c r="L27" s="67"/>
      <c r="M27" s="68"/>
      <c r="N27" s="70"/>
      <c r="O27" s="69"/>
      <c r="P27" s="67"/>
      <c r="Q27" s="75"/>
      <c r="R27" s="73"/>
    </row>
    <row r="28" spans="1:18" ht="12.75">
      <c r="A28" s="65">
        <v>18</v>
      </c>
      <c r="B28" s="66">
        <v>201</v>
      </c>
      <c r="C28" s="67">
        <v>187</v>
      </c>
      <c r="D28" s="68">
        <v>188</v>
      </c>
      <c r="E28" s="67">
        <v>184</v>
      </c>
      <c r="F28" s="222"/>
      <c r="G28" s="223"/>
      <c r="H28" s="194"/>
      <c r="I28" s="65">
        <v>86</v>
      </c>
      <c r="J28" s="66">
        <v>99</v>
      </c>
      <c r="K28" s="69">
        <v>107</v>
      </c>
      <c r="L28" s="67"/>
      <c r="M28" s="68"/>
      <c r="N28" s="76"/>
      <c r="O28" s="69"/>
      <c r="P28" s="67"/>
      <c r="Q28" s="72"/>
      <c r="R28" s="73"/>
    </row>
    <row r="29" spans="1:18" ht="12.75">
      <c r="A29" s="65">
        <v>19</v>
      </c>
      <c r="B29" s="66">
        <v>199</v>
      </c>
      <c r="C29" s="67">
        <v>189</v>
      </c>
      <c r="D29" s="68">
        <v>191</v>
      </c>
      <c r="E29" s="67">
        <v>193</v>
      </c>
      <c r="F29" s="222"/>
      <c r="G29" s="223"/>
      <c r="H29" s="194"/>
      <c r="I29" s="65">
        <v>90</v>
      </c>
      <c r="J29" s="66">
        <v>191</v>
      </c>
      <c r="K29" s="69">
        <v>180</v>
      </c>
      <c r="L29" s="67"/>
      <c r="M29" s="77"/>
      <c r="N29" s="70"/>
      <c r="O29" s="78"/>
      <c r="P29" s="67"/>
      <c r="Q29" s="75"/>
      <c r="R29" s="73"/>
    </row>
    <row r="30" spans="1:18" ht="12.75">
      <c r="A30" s="65">
        <v>20</v>
      </c>
      <c r="B30" s="66">
        <v>205</v>
      </c>
      <c r="C30" s="67">
        <v>185</v>
      </c>
      <c r="D30" s="68">
        <v>195</v>
      </c>
      <c r="E30" s="67">
        <v>191</v>
      </c>
      <c r="F30" s="222"/>
      <c r="G30" s="223"/>
      <c r="H30" s="194"/>
      <c r="I30" s="65">
        <v>95</v>
      </c>
      <c r="J30" s="66">
        <v>188</v>
      </c>
      <c r="K30" s="69">
        <v>180</v>
      </c>
      <c r="L30" s="67"/>
      <c r="M30" s="68"/>
      <c r="N30" s="70"/>
      <c r="O30" s="69"/>
      <c r="P30" s="67"/>
      <c r="Q30" s="72"/>
      <c r="R30" s="73"/>
    </row>
    <row r="31" spans="1:18" ht="12.75">
      <c r="A31" s="65">
        <v>21</v>
      </c>
      <c r="B31" s="66">
        <v>197</v>
      </c>
      <c r="C31" s="67">
        <v>181</v>
      </c>
      <c r="D31" s="68">
        <v>189</v>
      </c>
      <c r="E31" s="67">
        <v>192</v>
      </c>
      <c r="F31" s="222"/>
      <c r="G31" s="223"/>
      <c r="H31" s="194"/>
      <c r="I31" s="65">
        <v>100</v>
      </c>
      <c r="J31" s="66">
        <v>192</v>
      </c>
      <c r="K31" s="69">
        <v>178</v>
      </c>
      <c r="L31" s="67"/>
      <c r="M31" s="79"/>
      <c r="N31" s="70"/>
      <c r="O31" s="71"/>
      <c r="P31" s="67"/>
      <c r="Q31" s="75"/>
      <c r="R31" s="73"/>
    </row>
    <row r="32" spans="1:18" ht="12.75">
      <c r="A32" s="65">
        <v>22</v>
      </c>
      <c r="B32" s="66">
        <v>201</v>
      </c>
      <c r="C32" s="67">
        <v>185</v>
      </c>
      <c r="D32" s="68">
        <v>190</v>
      </c>
      <c r="E32" s="67">
        <v>191</v>
      </c>
      <c r="F32" s="222"/>
      <c r="G32" s="223"/>
      <c r="H32" s="194"/>
      <c r="I32" s="65">
        <v>105</v>
      </c>
      <c r="J32" s="66">
        <v>194</v>
      </c>
      <c r="K32" s="69">
        <v>171</v>
      </c>
      <c r="L32" s="67"/>
      <c r="M32" s="68"/>
      <c r="N32" s="76"/>
      <c r="O32" s="69"/>
      <c r="P32" s="67"/>
      <c r="Q32" s="74"/>
      <c r="R32" s="73"/>
    </row>
    <row r="33" spans="1:18" ht="12.75">
      <c r="A33" s="65">
        <v>23</v>
      </c>
      <c r="B33" s="66">
        <v>200</v>
      </c>
      <c r="C33" s="67">
        <v>188</v>
      </c>
      <c r="D33" s="68">
        <v>191</v>
      </c>
      <c r="E33" s="67">
        <v>185</v>
      </c>
      <c r="F33" s="222"/>
      <c r="G33" s="223"/>
      <c r="H33" s="194"/>
      <c r="I33" s="65">
        <v>110</v>
      </c>
      <c r="J33" s="66">
        <v>184</v>
      </c>
      <c r="K33" s="69">
        <v>172</v>
      </c>
      <c r="L33" s="67"/>
      <c r="M33" s="68"/>
      <c r="N33" s="70"/>
      <c r="O33" s="69"/>
      <c r="P33" s="67"/>
      <c r="Q33" s="74"/>
      <c r="R33" s="73"/>
    </row>
    <row r="34" spans="1:18" ht="12.75">
      <c r="A34" s="65">
        <v>24</v>
      </c>
      <c r="B34" s="66">
        <v>199</v>
      </c>
      <c r="C34" s="67">
        <v>184</v>
      </c>
      <c r="D34" s="68">
        <v>193</v>
      </c>
      <c r="E34" s="67">
        <v>184</v>
      </c>
      <c r="F34" s="222"/>
      <c r="G34" s="223"/>
      <c r="H34" s="194"/>
      <c r="I34" s="65">
        <v>115</v>
      </c>
      <c r="J34" s="66">
        <v>193</v>
      </c>
      <c r="K34" s="69">
        <v>179</v>
      </c>
      <c r="L34" s="67"/>
      <c r="M34" s="68"/>
      <c r="N34" s="70"/>
      <c r="O34" s="69"/>
      <c r="P34" s="67"/>
      <c r="Q34" s="74"/>
      <c r="R34" s="73"/>
    </row>
    <row r="35" spans="1:18" ht="12.75">
      <c r="A35" s="65">
        <v>25</v>
      </c>
      <c r="B35" s="66">
        <v>197</v>
      </c>
      <c r="C35" s="67">
        <v>188</v>
      </c>
      <c r="D35" s="68">
        <v>188</v>
      </c>
      <c r="E35" s="67">
        <v>187</v>
      </c>
      <c r="F35" s="222"/>
      <c r="G35" s="223"/>
      <c r="H35" s="194"/>
      <c r="I35" s="65">
        <v>120</v>
      </c>
      <c r="J35" s="66">
        <v>196</v>
      </c>
      <c r="K35" s="69">
        <v>185</v>
      </c>
      <c r="L35" s="67"/>
      <c r="M35" s="68"/>
      <c r="N35" s="70"/>
      <c r="O35" s="69"/>
      <c r="P35" s="67"/>
      <c r="Q35" s="74"/>
      <c r="R35" s="73"/>
    </row>
    <row r="36" spans="1:18" ht="12.75">
      <c r="A36" s="65">
        <v>26</v>
      </c>
      <c r="B36" s="66">
        <v>198</v>
      </c>
      <c r="C36" s="67">
        <v>188</v>
      </c>
      <c r="D36" s="68">
        <v>197</v>
      </c>
      <c r="E36" s="67">
        <v>187</v>
      </c>
      <c r="F36" s="222"/>
      <c r="G36" s="223"/>
      <c r="H36" s="194"/>
      <c r="I36" s="65">
        <v>125</v>
      </c>
      <c r="J36" s="66">
        <v>191</v>
      </c>
      <c r="K36" s="69">
        <v>180</v>
      </c>
      <c r="L36" s="67"/>
      <c r="M36" s="68"/>
      <c r="N36" s="70"/>
      <c r="O36" s="69"/>
      <c r="P36" s="67"/>
      <c r="Q36" s="72"/>
      <c r="R36" s="73"/>
    </row>
    <row r="37" spans="1:18" ht="12.75">
      <c r="A37" s="65">
        <v>27</v>
      </c>
      <c r="B37" s="66">
        <v>200</v>
      </c>
      <c r="C37" s="67">
        <v>184</v>
      </c>
      <c r="D37" s="68">
        <v>189</v>
      </c>
      <c r="E37" s="67">
        <v>185</v>
      </c>
      <c r="F37" s="222"/>
      <c r="G37" s="223"/>
      <c r="H37" s="194"/>
      <c r="I37" s="65">
        <v>130</v>
      </c>
      <c r="J37" s="66">
        <v>195</v>
      </c>
      <c r="K37" s="69">
        <v>182</v>
      </c>
      <c r="L37" s="67"/>
      <c r="M37" s="68"/>
      <c r="N37" s="70"/>
      <c r="O37" s="69"/>
      <c r="P37" s="67"/>
      <c r="Q37" s="74"/>
      <c r="R37" s="73"/>
    </row>
    <row r="38" spans="1:18" ht="12.75">
      <c r="A38" s="65">
        <v>28</v>
      </c>
      <c r="B38" s="66">
        <v>203</v>
      </c>
      <c r="C38" s="67">
        <v>189</v>
      </c>
      <c r="D38" s="68">
        <v>188</v>
      </c>
      <c r="E38" s="67">
        <v>188</v>
      </c>
      <c r="F38" s="222"/>
      <c r="G38" s="223"/>
      <c r="H38" s="194"/>
      <c r="I38" s="65">
        <v>135</v>
      </c>
      <c r="J38" s="66">
        <v>196</v>
      </c>
      <c r="K38" s="69">
        <v>187</v>
      </c>
      <c r="L38" s="67"/>
      <c r="M38" s="68"/>
      <c r="N38" s="70"/>
      <c r="O38" s="69"/>
      <c r="P38" s="67"/>
      <c r="Q38" s="74"/>
      <c r="R38" s="73"/>
    </row>
    <row r="39" spans="1:18" ht="12.75">
      <c r="A39" s="65">
        <v>29</v>
      </c>
      <c r="B39" s="66">
        <v>195</v>
      </c>
      <c r="C39" s="67">
        <v>183</v>
      </c>
      <c r="D39" s="68">
        <v>187</v>
      </c>
      <c r="E39" s="67">
        <v>186</v>
      </c>
      <c r="F39" s="222"/>
      <c r="G39" s="223"/>
      <c r="H39" s="194"/>
      <c r="I39" s="65">
        <v>140</v>
      </c>
      <c r="J39" s="66">
        <v>189</v>
      </c>
      <c r="K39" s="69">
        <v>179</v>
      </c>
      <c r="L39" s="67"/>
      <c r="M39" s="68"/>
      <c r="N39" s="70"/>
      <c r="O39" s="69"/>
      <c r="P39" s="67"/>
      <c r="Q39" s="72"/>
      <c r="R39" s="73"/>
    </row>
    <row r="40" spans="1:18" ht="12.75">
      <c r="A40" s="65">
        <v>30</v>
      </c>
      <c r="B40" s="66">
        <v>199</v>
      </c>
      <c r="C40" s="67">
        <v>188</v>
      </c>
      <c r="D40" s="68">
        <v>190</v>
      </c>
      <c r="E40" s="67">
        <v>185</v>
      </c>
      <c r="F40" s="222"/>
      <c r="G40" s="223"/>
      <c r="H40" s="194"/>
      <c r="I40" s="65">
        <v>145</v>
      </c>
      <c r="J40" s="66">
        <v>188</v>
      </c>
      <c r="K40" s="69">
        <v>193</v>
      </c>
      <c r="L40" s="67"/>
      <c r="M40" s="68"/>
      <c r="N40" s="70"/>
      <c r="O40" s="69"/>
      <c r="P40" s="67"/>
      <c r="Q40" s="74"/>
      <c r="R40" s="73"/>
    </row>
    <row r="41" spans="1:18" ht="12.75">
      <c r="A41" s="65">
        <v>31</v>
      </c>
      <c r="B41" s="66">
        <v>197</v>
      </c>
      <c r="C41" s="67">
        <v>187</v>
      </c>
      <c r="D41" s="68">
        <v>192</v>
      </c>
      <c r="E41" s="67">
        <v>190</v>
      </c>
      <c r="F41" s="222"/>
      <c r="G41" s="223"/>
      <c r="H41" s="194"/>
      <c r="I41" s="65">
        <v>150</v>
      </c>
      <c r="J41" s="66">
        <v>196</v>
      </c>
      <c r="K41" s="69">
        <v>183</v>
      </c>
      <c r="L41" s="67"/>
      <c r="M41" s="68"/>
      <c r="N41" s="70"/>
      <c r="O41" s="69"/>
      <c r="P41" s="67"/>
      <c r="Q41" s="72"/>
      <c r="R41" s="73"/>
    </row>
    <row r="42" spans="1:18" ht="12.75">
      <c r="A42" s="65">
        <v>32</v>
      </c>
      <c r="B42" s="66">
        <v>192</v>
      </c>
      <c r="C42" s="67">
        <v>180</v>
      </c>
      <c r="D42" s="68">
        <v>189</v>
      </c>
      <c r="E42" s="67">
        <v>187</v>
      </c>
      <c r="F42" s="222"/>
      <c r="G42" s="223"/>
      <c r="H42" s="194"/>
      <c r="I42" s="65">
        <v>155</v>
      </c>
      <c r="J42" s="66">
        <v>194</v>
      </c>
      <c r="K42" s="69">
        <v>186</v>
      </c>
      <c r="L42" s="67"/>
      <c r="M42" s="68"/>
      <c r="N42" s="70"/>
      <c r="O42" s="69"/>
      <c r="P42" s="67"/>
      <c r="Q42" s="72"/>
      <c r="R42" s="73"/>
    </row>
    <row r="43" spans="1:18" ht="12.75">
      <c r="A43" s="65">
        <v>33</v>
      </c>
      <c r="B43" s="66">
        <v>198</v>
      </c>
      <c r="C43" s="67">
        <v>181</v>
      </c>
      <c r="D43" s="68">
        <v>190</v>
      </c>
      <c r="E43" s="67">
        <v>187</v>
      </c>
      <c r="F43" s="222"/>
      <c r="G43" s="223"/>
      <c r="H43" s="194"/>
      <c r="I43" s="65">
        <v>160</v>
      </c>
      <c r="J43" s="66">
        <v>199</v>
      </c>
      <c r="K43" s="69">
        <v>189</v>
      </c>
      <c r="L43" s="67"/>
      <c r="M43" s="68"/>
      <c r="N43" s="70"/>
      <c r="O43" s="69"/>
      <c r="P43" s="67"/>
      <c r="Q43" s="72"/>
      <c r="R43" s="73"/>
    </row>
    <row r="44" spans="1:18" ht="12.75">
      <c r="A44" s="65">
        <v>34</v>
      </c>
      <c r="B44" s="66">
        <v>192</v>
      </c>
      <c r="C44" s="80">
        <v>179</v>
      </c>
      <c r="D44" s="68">
        <v>188</v>
      </c>
      <c r="E44" s="67">
        <v>184</v>
      </c>
      <c r="F44" s="222"/>
      <c r="G44" s="223"/>
      <c r="H44" s="194"/>
      <c r="I44" s="65">
        <v>165</v>
      </c>
      <c r="J44" s="66">
        <v>198</v>
      </c>
      <c r="K44" s="69">
        <v>190</v>
      </c>
      <c r="L44" s="67"/>
      <c r="M44" s="68"/>
      <c r="N44" s="70"/>
      <c r="O44" s="69"/>
      <c r="P44" s="67"/>
      <c r="Q44" s="72"/>
      <c r="R44" s="73"/>
    </row>
    <row r="45" spans="1:18" ht="12.75">
      <c r="A45" s="65">
        <v>35</v>
      </c>
      <c r="B45" s="66">
        <v>194</v>
      </c>
      <c r="C45" s="67">
        <v>180</v>
      </c>
      <c r="D45" s="68">
        <v>186</v>
      </c>
      <c r="E45" s="67">
        <v>181</v>
      </c>
      <c r="F45" s="222"/>
      <c r="G45" s="223"/>
      <c r="H45" s="194"/>
      <c r="I45" s="65">
        <v>166</v>
      </c>
      <c r="J45" s="66">
        <v>158</v>
      </c>
      <c r="K45" s="69">
        <v>153</v>
      </c>
      <c r="L45" s="67"/>
      <c r="M45" s="68"/>
      <c r="N45" s="70"/>
      <c r="O45" s="69"/>
      <c r="P45" s="67"/>
      <c r="Q45" s="72"/>
      <c r="R45" s="73"/>
    </row>
    <row r="46" spans="1:18" ht="12.75">
      <c r="A46" s="65">
        <v>36</v>
      </c>
      <c r="B46" s="66">
        <v>193</v>
      </c>
      <c r="C46" s="67">
        <v>180</v>
      </c>
      <c r="D46" s="68">
        <v>184</v>
      </c>
      <c r="E46" s="67">
        <v>178</v>
      </c>
      <c r="F46" s="222"/>
      <c r="G46" s="223"/>
      <c r="H46" s="194"/>
      <c r="I46" s="65">
        <v>166.5</v>
      </c>
      <c r="J46" s="66">
        <v>94</v>
      </c>
      <c r="K46" s="69">
        <v>104</v>
      </c>
      <c r="L46" s="67"/>
      <c r="M46" s="68"/>
      <c r="N46" s="70"/>
      <c r="O46" s="69"/>
      <c r="P46" s="67"/>
      <c r="Q46" s="72"/>
      <c r="R46" s="73"/>
    </row>
    <row r="47" spans="1:18" ht="12.75">
      <c r="A47" s="65">
        <v>37</v>
      </c>
      <c r="B47" s="66">
        <v>196</v>
      </c>
      <c r="C47" s="67">
        <v>182</v>
      </c>
      <c r="D47" s="68">
        <v>192</v>
      </c>
      <c r="E47" s="67">
        <v>191</v>
      </c>
      <c r="F47" s="222"/>
      <c r="G47" s="223"/>
      <c r="H47" s="194"/>
      <c r="I47" s="65">
        <v>167</v>
      </c>
      <c r="J47" s="66">
        <v>121</v>
      </c>
      <c r="K47" s="69">
        <v>121</v>
      </c>
      <c r="L47" s="67"/>
      <c r="M47" s="68"/>
      <c r="N47" s="70"/>
      <c r="O47" s="69"/>
      <c r="P47" s="67"/>
      <c r="Q47" s="75"/>
      <c r="R47" s="73"/>
    </row>
    <row r="48" spans="1:18" ht="12.75">
      <c r="A48" s="65">
        <v>38</v>
      </c>
      <c r="B48" s="66">
        <v>193</v>
      </c>
      <c r="C48" s="67">
        <v>186</v>
      </c>
      <c r="D48" s="68">
        <v>188</v>
      </c>
      <c r="E48" s="67">
        <v>192</v>
      </c>
      <c r="F48" s="222"/>
      <c r="G48" s="223"/>
      <c r="H48" s="194"/>
      <c r="I48" s="65">
        <v>170</v>
      </c>
      <c r="J48" s="66">
        <v>197</v>
      </c>
      <c r="K48" s="69">
        <v>188</v>
      </c>
      <c r="L48" s="67"/>
      <c r="M48" s="68"/>
      <c r="N48" s="70"/>
      <c r="O48" s="69"/>
      <c r="P48" s="67"/>
      <c r="Q48" s="72"/>
      <c r="R48" s="73"/>
    </row>
    <row r="49" spans="1:18" ht="12.75">
      <c r="A49" s="65">
        <v>39</v>
      </c>
      <c r="B49" s="66">
        <v>201</v>
      </c>
      <c r="C49" s="67">
        <v>181</v>
      </c>
      <c r="D49" s="68">
        <v>191</v>
      </c>
      <c r="E49" s="67">
        <v>188</v>
      </c>
      <c r="F49" s="222"/>
      <c r="G49" s="223"/>
      <c r="H49" s="194"/>
      <c r="I49" s="65">
        <v>175</v>
      </c>
      <c r="J49" s="66">
        <v>201</v>
      </c>
      <c r="K49" s="69">
        <v>192</v>
      </c>
      <c r="L49" s="67"/>
      <c r="M49" s="68"/>
      <c r="N49" s="70"/>
      <c r="O49" s="69"/>
      <c r="P49" s="67"/>
      <c r="Q49" s="72"/>
      <c r="R49" s="73"/>
    </row>
    <row r="50" spans="1:18" ht="12.75">
      <c r="A50" s="65">
        <v>40</v>
      </c>
      <c r="B50" s="66">
        <v>198</v>
      </c>
      <c r="C50" s="67">
        <v>182</v>
      </c>
      <c r="D50" s="68">
        <v>191</v>
      </c>
      <c r="E50" s="67">
        <v>192</v>
      </c>
      <c r="F50" s="222"/>
      <c r="G50" s="223"/>
      <c r="H50" s="194"/>
      <c r="I50" s="65">
        <v>180</v>
      </c>
      <c r="J50" s="66">
        <v>195</v>
      </c>
      <c r="K50" s="69">
        <v>192</v>
      </c>
      <c r="L50" s="67"/>
      <c r="M50" s="68"/>
      <c r="N50" s="70"/>
      <c r="O50" s="69"/>
      <c r="P50" s="67"/>
      <c r="Q50" s="72"/>
      <c r="R50" s="73"/>
    </row>
    <row r="51" spans="1:18" ht="12.75">
      <c r="A51" s="65">
        <v>41</v>
      </c>
      <c r="B51" s="66">
        <v>196</v>
      </c>
      <c r="C51" s="67">
        <v>184</v>
      </c>
      <c r="D51" s="68">
        <v>188</v>
      </c>
      <c r="E51" s="67">
        <v>192</v>
      </c>
      <c r="F51" s="222"/>
      <c r="G51" s="223"/>
      <c r="H51" s="194"/>
      <c r="I51" s="65">
        <v>185</v>
      </c>
      <c r="J51" s="66">
        <v>202</v>
      </c>
      <c r="K51" s="69">
        <v>197</v>
      </c>
      <c r="L51" s="67"/>
      <c r="M51" s="68"/>
      <c r="N51" s="70"/>
      <c r="O51" s="69"/>
      <c r="P51" s="67"/>
      <c r="Q51" s="72"/>
      <c r="R51" s="73"/>
    </row>
    <row r="52" spans="1:18" ht="12.75">
      <c r="A52" s="65">
        <v>42</v>
      </c>
      <c r="B52" s="66">
        <v>194</v>
      </c>
      <c r="C52" s="67">
        <v>182</v>
      </c>
      <c r="D52" s="68">
        <v>191</v>
      </c>
      <c r="E52" s="67">
        <v>192</v>
      </c>
      <c r="F52" s="222"/>
      <c r="G52" s="223"/>
      <c r="H52" s="194"/>
      <c r="I52" s="65">
        <v>190</v>
      </c>
      <c r="J52" s="66">
        <v>205</v>
      </c>
      <c r="K52" s="69">
        <v>201</v>
      </c>
      <c r="L52" s="67"/>
      <c r="M52" s="68"/>
      <c r="N52" s="70"/>
      <c r="O52" s="69"/>
      <c r="P52" s="67"/>
      <c r="Q52" s="75"/>
      <c r="R52" s="73"/>
    </row>
    <row r="53" spans="1:18" ht="12.75">
      <c r="A53" s="65">
        <v>43</v>
      </c>
      <c r="B53" s="66">
        <v>197</v>
      </c>
      <c r="C53" s="67">
        <v>181</v>
      </c>
      <c r="D53" s="68">
        <v>184</v>
      </c>
      <c r="E53" s="67">
        <v>198</v>
      </c>
      <c r="F53" s="222"/>
      <c r="G53" s="223"/>
      <c r="H53" s="194"/>
      <c r="I53" s="65">
        <v>195</v>
      </c>
      <c r="J53" s="66">
        <v>203</v>
      </c>
      <c r="K53" s="69">
        <v>210</v>
      </c>
      <c r="L53" s="67"/>
      <c r="M53" s="68"/>
      <c r="N53" s="70"/>
      <c r="O53" s="69"/>
      <c r="P53" s="81"/>
      <c r="Q53" s="72"/>
      <c r="R53" s="73"/>
    </row>
    <row r="54" spans="1:18" ht="12.75">
      <c r="A54" s="65">
        <v>44</v>
      </c>
      <c r="B54" s="66">
        <v>186</v>
      </c>
      <c r="C54" s="67">
        <v>178</v>
      </c>
      <c r="D54" s="68">
        <v>190</v>
      </c>
      <c r="E54" s="67">
        <v>196</v>
      </c>
      <c r="F54" s="222"/>
      <c r="G54" s="223"/>
      <c r="H54" s="194"/>
      <c r="I54" s="65">
        <v>200</v>
      </c>
      <c r="J54" s="66">
        <v>212</v>
      </c>
      <c r="K54" s="69">
        <v>209</v>
      </c>
      <c r="L54" s="67"/>
      <c r="M54" s="68"/>
      <c r="N54" s="70"/>
      <c r="O54" s="71"/>
      <c r="P54" s="67"/>
      <c r="Q54" s="72"/>
      <c r="R54" s="73"/>
    </row>
    <row r="55" spans="1:18" ht="12.75">
      <c r="A55" s="65">
        <v>45</v>
      </c>
      <c r="B55" s="66">
        <v>199</v>
      </c>
      <c r="C55" s="67">
        <v>180</v>
      </c>
      <c r="D55" s="82">
        <v>186</v>
      </c>
      <c r="E55" s="67">
        <v>190</v>
      </c>
      <c r="F55" s="222"/>
      <c r="G55" s="223"/>
      <c r="H55" s="194"/>
      <c r="I55" s="65">
        <v>205</v>
      </c>
      <c r="J55" s="66">
        <v>208</v>
      </c>
      <c r="K55" s="69">
        <v>207</v>
      </c>
      <c r="L55" s="67"/>
      <c r="M55" s="77"/>
      <c r="N55" s="70"/>
      <c r="O55" s="69"/>
      <c r="P55" s="67"/>
      <c r="Q55" s="72"/>
      <c r="R55" s="73"/>
    </row>
    <row r="56" spans="1:18" ht="12.75">
      <c r="A56" s="65">
        <v>46</v>
      </c>
      <c r="B56" s="66">
        <v>194</v>
      </c>
      <c r="C56" s="67">
        <v>174</v>
      </c>
      <c r="D56" s="68">
        <v>187</v>
      </c>
      <c r="E56" s="67">
        <v>196</v>
      </c>
      <c r="F56" s="222"/>
      <c r="G56" s="223"/>
      <c r="H56" s="194"/>
      <c r="I56" s="65">
        <v>210</v>
      </c>
      <c r="J56" s="66">
        <v>206</v>
      </c>
      <c r="K56" s="69">
        <v>208</v>
      </c>
      <c r="L56" s="67"/>
      <c r="M56" s="68"/>
      <c r="N56" s="70"/>
      <c r="O56" s="69"/>
      <c r="P56" s="67"/>
      <c r="Q56" s="72"/>
      <c r="R56" s="73"/>
    </row>
    <row r="57" spans="1:18" ht="12.75">
      <c r="A57" s="65">
        <v>47</v>
      </c>
      <c r="B57" s="66">
        <v>196</v>
      </c>
      <c r="C57" s="67">
        <v>172</v>
      </c>
      <c r="D57" s="68">
        <v>188</v>
      </c>
      <c r="E57" s="67">
        <v>197</v>
      </c>
      <c r="F57" s="222"/>
      <c r="G57" s="223"/>
      <c r="H57" s="194"/>
      <c r="I57" s="65">
        <v>215</v>
      </c>
      <c r="J57" s="66">
        <v>208</v>
      </c>
      <c r="K57" s="69">
        <v>202</v>
      </c>
      <c r="L57" s="67"/>
      <c r="M57" s="77"/>
      <c r="N57" s="70"/>
      <c r="O57" s="71"/>
      <c r="P57" s="67"/>
      <c r="Q57" s="72"/>
      <c r="R57" s="73"/>
    </row>
    <row r="58" spans="1:18" ht="12.75">
      <c r="A58" s="65">
        <v>48</v>
      </c>
      <c r="B58" s="66">
        <v>204</v>
      </c>
      <c r="C58" s="67">
        <v>183</v>
      </c>
      <c r="D58" s="68">
        <v>196</v>
      </c>
      <c r="E58" s="67">
        <v>193</v>
      </c>
      <c r="F58" s="222"/>
      <c r="G58" s="223"/>
      <c r="H58" s="194"/>
      <c r="I58" s="65">
        <v>220</v>
      </c>
      <c r="J58" s="66">
        <v>205</v>
      </c>
      <c r="K58" s="69">
        <v>200</v>
      </c>
      <c r="L58" s="67"/>
      <c r="M58" s="68"/>
      <c r="N58" s="70"/>
      <c r="O58" s="69"/>
      <c r="P58" s="83"/>
      <c r="Q58" s="72"/>
      <c r="R58" s="73"/>
    </row>
    <row r="59" spans="1:18" ht="12.75">
      <c r="A59" s="65">
        <v>49</v>
      </c>
      <c r="B59" s="66">
        <v>202</v>
      </c>
      <c r="C59" s="67">
        <v>182</v>
      </c>
      <c r="D59" s="68">
        <v>193</v>
      </c>
      <c r="E59" s="67">
        <v>194</v>
      </c>
      <c r="F59" s="222"/>
      <c r="G59" s="223"/>
      <c r="H59" s="194"/>
      <c r="I59" s="65">
        <v>225</v>
      </c>
      <c r="J59" s="66">
        <v>208</v>
      </c>
      <c r="K59" s="69">
        <v>201</v>
      </c>
      <c r="L59" s="67"/>
      <c r="M59" s="68"/>
      <c r="N59" s="70"/>
      <c r="O59" s="69"/>
      <c r="P59" s="67"/>
      <c r="Q59" s="72"/>
      <c r="R59" s="73"/>
    </row>
    <row r="60" spans="1:18" ht="12.75">
      <c r="A60" s="65">
        <v>50</v>
      </c>
      <c r="B60" s="66">
        <v>209</v>
      </c>
      <c r="C60" s="67">
        <v>185</v>
      </c>
      <c r="D60" s="68">
        <v>194</v>
      </c>
      <c r="E60" s="67">
        <v>206</v>
      </c>
      <c r="F60" s="222"/>
      <c r="G60" s="223"/>
      <c r="H60" s="194"/>
      <c r="I60" s="65">
        <v>230</v>
      </c>
      <c r="J60" s="66">
        <v>206</v>
      </c>
      <c r="K60" s="69">
        <v>197</v>
      </c>
      <c r="L60" s="67"/>
      <c r="M60" s="79"/>
      <c r="N60" s="76"/>
      <c r="O60" s="84"/>
      <c r="P60" s="67"/>
      <c r="Q60" s="72"/>
      <c r="R60" s="73"/>
    </row>
    <row r="61" spans="1:18" ht="12.75">
      <c r="A61" s="65">
        <v>51</v>
      </c>
      <c r="B61" s="66">
        <v>203</v>
      </c>
      <c r="C61" s="67">
        <v>186</v>
      </c>
      <c r="D61" s="68">
        <v>193</v>
      </c>
      <c r="E61" s="67">
        <v>203</v>
      </c>
      <c r="F61" s="222"/>
      <c r="G61" s="223"/>
      <c r="H61" s="194"/>
      <c r="I61" s="65">
        <v>235</v>
      </c>
      <c r="J61" s="66">
        <v>200</v>
      </c>
      <c r="K61" s="69">
        <v>196</v>
      </c>
      <c r="L61" s="67"/>
      <c r="M61" s="68"/>
      <c r="N61" s="70"/>
      <c r="O61" s="69"/>
      <c r="P61" s="67"/>
      <c r="Q61" s="72"/>
      <c r="R61" s="73"/>
    </row>
    <row r="62" spans="1:18" ht="12.75">
      <c r="A62" s="65">
        <v>52</v>
      </c>
      <c r="B62" s="66">
        <v>202</v>
      </c>
      <c r="C62" s="67">
        <v>182</v>
      </c>
      <c r="D62" s="68">
        <v>197</v>
      </c>
      <c r="E62" s="67">
        <v>201</v>
      </c>
      <c r="F62" s="222"/>
      <c r="G62" s="223"/>
      <c r="H62" s="194"/>
      <c r="I62" s="65">
        <v>240</v>
      </c>
      <c r="J62" s="66">
        <v>199</v>
      </c>
      <c r="K62" s="69">
        <v>202</v>
      </c>
      <c r="L62" s="67"/>
      <c r="M62" s="79"/>
      <c r="N62" s="76"/>
      <c r="O62" s="69"/>
      <c r="P62" s="67"/>
      <c r="Q62" s="72"/>
      <c r="R62" s="73"/>
    </row>
    <row r="63" spans="1:18" ht="12.75">
      <c r="A63" s="65">
        <v>53</v>
      </c>
      <c r="B63" s="66">
        <v>198</v>
      </c>
      <c r="C63" s="67">
        <v>182</v>
      </c>
      <c r="D63" s="68">
        <v>189</v>
      </c>
      <c r="E63" s="67">
        <v>207</v>
      </c>
      <c r="F63" s="222"/>
      <c r="G63" s="223"/>
      <c r="H63" s="194"/>
      <c r="I63" s="65">
        <v>245</v>
      </c>
      <c r="J63" s="66">
        <v>197</v>
      </c>
      <c r="K63" s="69">
        <v>191</v>
      </c>
      <c r="L63" s="67"/>
      <c r="M63" s="68"/>
      <c r="N63" s="70"/>
      <c r="O63" s="84"/>
      <c r="P63" s="67"/>
      <c r="Q63" s="72"/>
      <c r="R63" s="73"/>
    </row>
    <row r="64" spans="1:18" ht="12.75">
      <c r="A64" s="65">
        <v>54</v>
      </c>
      <c r="B64" s="66">
        <v>203</v>
      </c>
      <c r="C64" s="67">
        <v>186</v>
      </c>
      <c r="D64" s="68">
        <v>193</v>
      </c>
      <c r="E64" s="67">
        <v>209</v>
      </c>
      <c r="F64" s="222"/>
      <c r="G64" s="223"/>
      <c r="H64" s="194"/>
      <c r="I64" s="65">
        <v>247</v>
      </c>
      <c r="J64" s="66">
        <v>123</v>
      </c>
      <c r="K64" s="69">
        <v>113</v>
      </c>
      <c r="L64" s="67"/>
      <c r="M64" s="68"/>
      <c r="N64" s="70"/>
      <c r="O64" s="84"/>
      <c r="P64" s="67"/>
      <c r="Q64" s="85"/>
      <c r="R64" s="73"/>
    </row>
    <row r="65" spans="1:18" ht="12.75">
      <c r="A65" s="65">
        <v>55</v>
      </c>
      <c r="B65" s="66">
        <v>202</v>
      </c>
      <c r="C65" s="67">
        <v>183</v>
      </c>
      <c r="D65" s="68">
        <v>192</v>
      </c>
      <c r="E65" s="67">
        <v>214</v>
      </c>
      <c r="F65" s="222"/>
      <c r="G65" s="223"/>
      <c r="H65" s="194"/>
      <c r="I65" s="65"/>
      <c r="J65" s="66"/>
      <c r="K65" s="69"/>
      <c r="L65" s="67"/>
      <c r="M65" s="86"/>
      <c r="N65" s="70"/>
      <c r="O65" s="87"/>
      <c r="P65" s="88"/>
      <c r="Q65" s="85"/>
      <c r="R65" s="73"/>
    </row>
    <row r="66" spans="1:18" ht="12.75">
      <c r="A66" s="65">
        <v>56</v>
      </c>
      <c r="B66" s="66">
        <v>201</v>
      </c>
      <c r="C66" s="67">
        <v>188</v>
      </c>
      <c r="D66" s="68">
        <v>191</v>
      </c>
      <c r="E66" s="67">
        <v>213</v>
      </c>
      <c r="F66" s="222"/>
      <c r="G66" s="223"/>
      <c r="H66" s="194"/>
      <c r="I66" s="65"/>
      <c r="J66" s="66"/>
      <c r="K66" s="69"/>
      <c r="L66" s="67"/>
      <c r="M66" s="86"/>
      <c r="N66" s="70"/>
      <c r="O66" s="87"/>
      <c r="P66" s="88"/>
      <c r="Q66" s="75"/>
      <c r="R66" s="73"/>
    </row>
    <row r="67" spans="1:18" ht="12.75">
      <c r="A67" s="65">
        <v>57</v>
      </c>
      <c r="B67" s="66">
        <v>205</v>
      </c>
      <c r="C67" s="67">
        <v>188</v>
      </c>
      <c r="D67" s="68">
        <v>188</v>
      </c>
      <c r="E67" s="67">
        <v>214</v>
      </c>
      <c r="F67" s="222"/>
      <c r="G67" s="223"/>
      <c r="H67" s="194"/>
      <c r="I67" s="65"/>
      <c r="J67" s="66"/>
      <c r="K67" s="69"/>
      <c r="L67" s="67"/>
      <c r="M67" s="86"/>
      <c r="N67" s="70"/>
      <c r="O67" s="87"/>
      <c r="P67" s="88"/>
      <c r="Q67" s="72"/>
      <c r="R67" s="73"/>
    </row>
    <row r="68" spans="1:18" ht="12.75">
      <c r="A68" s="65">
        <v>58</v>
      </c>
      <c r="B68" s="66">
        <v>199</v>
      </c>
      <c r="C68" s="67">
        <v>188</v>
      </c>
      <c r="D68" s="68">
        <v>191</v>
      </c>
      <c r="E68" s="89">
        <v>229</v>
      </c>
      <c r="F68" s="222"/>
      <c r="G68" s="223"/>
      <c r="H68" s="194"/>
      <c r="I68" s="65"/>
      <c r="J68" s="66"/>
      <c r="K68" s="69"/>
      <c r="L68" s="67"/>
      <c r="M68" s="86"/>
      <c r="N68" s="70"/>
      <c r="O68" s="87"/>
      <c r="P68" s="90"/>
      <c r="Q68" s="72"/>
      <c r="R68" s="73"/>
    </row>
    <row r="69" spans="1:18" ht="12.75">
      <c r="A69" s="65">
        <v>59</v>
      </c>
      <c r="B69" s="66">
        <v>202</v>
      </c>
      <c r="C69" s="67">
        <v>181</v>
      </c>
      <c r="D69" s="68">
        <v>190</v>
      </c>
      <c r="E69" s="67">
        <v>217</v>
      </c>
      <c r="F69" s="222"/>
      <c r="G69" s="223"/>
      <c r="H69" s="194"/>
      <c r="I69" s="65"/>
      <c r="J69" s="66"/>
      <c r="K69" s="69"/>
      <c r="L69" s="67"/>
      <c r="M69" s="86"/>
      <c r="N69" s="70"/>
      <c r="O69" s="87"/>
      <c r="P69" s="88"/>
      <c r="Q69" s="75"/>
      <c r="R69" s="73"/>
    </row>
    <row r="70" spans="1:18" ht="12.75">
      <c r="A70" s="65">
        <v>60</v>
      </c>
      <c r="B70" s="66">
        <v>202</v>
      </c>
      <c r="C70" s="67">
        <v>179</v>
      </c>
      <c r="D70" s="68">
        <v>187</v>
      </c>
      <c r="E70" s="67">
        <v>229</v>
      </c>
      <c r="F70" s="222"/>
      <c r="G70" s="223"/>
      <c r="H70" s="194"/>
      <c r="I70" s="65"/>
      <c r="J70" s="66"/>
      <c r="K70" s="69"/>
      <c r="L70" s="67"/>
      <c r="M70" s="86"/>
      <c r="N70" s="70"/>
      <c r="O70" s="87"/>
      <c r="P70" s="88"/>
      <c r="Q70" s="72"/>
      <c r="R70" s="73"/>
    </row>
    <row r="71" spans="1:18" ht="12.75">
      <c r="A71" s="65">
        <v>61</v>
      </c>
      <c r="B71" s="66">
        <v>199</v>
      </c>
      <c r="C71" s="67">
        <v>181</v>
      </c>
      <c r="D71" s="68">
        <v>192</v>
      </c>
      <c r="E71" s="67">
        <v>234</v>
      </c>
      <c r="F71" s="222"/>
      <c r="G71" s="223"/>
      <c r="H71" s="194"/>
      <c r="I71" s="65"/>
      <c r="J71" s="66"/>
      <c r="K71" s="69"/>
      <c r="L71" s="67"/>
      <c r="M71" s="86"/>
      <c r="N71" s="70"/>
      <c r="O71" s="87"/>
      <c r="P71" s="88"/>
      <c r="Q71" s="72"/>
      <c r="R71" s="73"/>
    </row>
    <row r="72" spans="1:18" ht="12.75">
      <c r="A72" s="65">
        <v>62</v>
      </c>
      <c r="B72" s="66">
        <v>199</v>
      </c>
      <c r="C72" s="67">
        <v>186</v>
      </c>
      <c r="D72" s="68">
        <v>198</v>
      </c>
      <c r="E72" s="67">
        <v>227</v>
      </c>
      <c r="F72" s="222"/>
      <c r="G72" s="223"/>
      <c r="H72" s="194"/>
      <c r="I72" s="65"/>
      <c r="J72" s="66"/>
      <c r="K72" s="69"/>
      <c r="L72" s="67"/>
      <c r="M72" s="86"/>
      <c r="N72" s="70"/>
      <c r="O72" s="87"/>
      <c r="P72" s="88"/>
      <c r="Q72" s="72"/>
      <c r="R72" s="73"/>
    </row>
    <row r="73" spans="1:18" ht="13.5" thickBot="1">
      <c r="A73" s="91">
        <v>63</v>
      </c>
      <c r="B73" s="94">
        <v>119</v>
      </c>
      <c r="C73" s="92">
        <v>184</v>
      </c>
      <c r="D73" s="93">
        <v>190</v>
      </c>
      <c r="E73" s="92">
        <v>230</v>
      </c>
      <c r="F73" s="224"/>
      <c r="G73" s="225"/>
      <c r="H73" s="194"/>
      <c r="I73" s="91"/>
      <c r="J73" s="94"/>
      <c r="K73" s="95"/>
      <c r="L73" s="96"/>
      <c r="M73" s="97"/>
      <c r="N73" s="193"/>
      <c r="O73" s="98"/>
      <c r="P73" s="99"/>
      <c r="Q73" s="100"/>
      <c r="R73" s="101"/>
    </row>
    <row r="74" spans="1:5" ht="14.25" thickBot="1" thickTop="1">
      <c r="A74" s="102"/>
      <c r="B74" s="102"/>
      <c r="C74" s="102"/>
      <c r="D74" s="102"/>
      <c r="E74" s="102"/>
    </row>
    <row r="75" spans="1:16" ht="14.25" thickBot="1">
      <c r="A75" s="103" t="s">
        <v>24</v>
      </c>
      <c r="B75" s="104" t="s">
        <v>38</v>
      </c>
      <c r="C75" s="105" t="s">
        <v>39</v>
      </c>
      <c r="D75" s="106" t="s">
        <v>40</v>
      </c>
      <c r="E75" s="107" t="s">
        <v>41</v>
      </c>
      <c r="I75" s="108" t="s">
        <v>50</v>
      </c>
      <c r="J75" s="106" t="s">
        <v>31</v>
      </c>
      <c r="K75" s="109" t="s">
        <v>32</v>
      </c>
      <c r="L75" s="105"/>
      <c r="M75" s="104" t="s">
        <v>71</v>
      </c>
      <c r="N75" s="109" t="s">
        <v>71</v>
      </c>
      <c r="O75" s="109" t="s">
        <v>71</v>
      </c>
      <c r="P75" s="105" t="s">
        <v>71</v>
      </c>
    </row>
    <row r="76" spans="1:16" ht="12.75">
      <c r="A76" s="110" t="s">
        <v>1</v>
      </c>
      <c r="B76" s="111">
        <f>AVERAGE(B10:B73)</f>
        <v>196.875</v>
      </c>
      <c r="C76" s="112">
        <f>AVERAGE(C10:C73)</f>
        <v>182.6875</v>
      </c>
      <c r="D76" s="113">
        <f>AVERAGE(D10:D73)</f>
        <v>189.296875</v>
      </c>
      <c r="E76" s="112">
        <f>AVERAGE(E10:E73)</f>
        <v>192.078125</v>
      </c>
      <c r="I76" s="114" t="s">
        <v>1</v>
      </c>
      <c r="J76" s="115">
        <f>AVERAGE(J10:J64)</f>
        <v>186.5818181818182</v>
      </c>
      <c r="K76" s="116">
        <f>AVERAGE(K10:K64)</f>
        <v>181.78181818181818</v>
      </c>
      <c r="L76" s="117"/>
      <c r="M76" s="115"/>
      <c r="N76" s="116"/>
      <c r="O76" s="116"/>
      <c r="P76" s="117"/>
    </row>
    <row r="77" spans="1:16" ht="12.75">
      <c r="A77" s="118" t="s">
        <v>2</v>
      </c>
      <c r="B77" s="119">
        <f>STDEV(B10:B73)</f>
        <v>10.710475512986607</v>
      </c>
      <c r="C77" s="120">
        <f>STDEV(C10:C73)</f>
        <v>3.6203788278497675</v>
      </c>
      <c r="D77" s="121">
        <f>STDEV(D10:D73)</f>
        <v>3.7104728980258197</v>
      </c>
      <c r="E77" s="120">
        <f>STDEV(E10:E73)</f>
        <v>15.440931676286441</v>
      </c>
      <c r="I77" s="118" t="s">
        <v>2</v>
      </c>
      <c r="J77" s="122">
        <f>STDEV(J10:J64)</f>
        <v>26.54394742273924</v>
      </c>
      <c r="K77" s="123">
        <f>STDEV(K10:K64)</f>
        <v>24.215613962812505</v>
      </c>
      <c r="L77" s="124"/>
      <c r="M77" s="122"/>
      <c r="N77" s="123"/>
      <c r="O77" s="123"/>
      <c r="P77" s="124"/>
    </row>
    <row r="78" spans="1:16" ht="12.75">
      <c r="A78" s="125" t="s">
        <v>3</v>
      </c>
      <c r="B78" s="126">
        <f>MAX(B10:B73)</f>
        <v>209</v>
      </c>
      <c r="C78" s="127">
        <f>MAX(C10:C73)</f>
        <v>189</v>
      </c>
      <c r="D78" s="128">
        <f>MAX(D10:D73)</f>
        <v>198</v>
      </c>
      <c r="E78" s="127">
        <f>MAX(E10:E73)</f>
        <v>234</v>
      </c>
      <c r="I78" s="125" t="s">
        <v>3</v>
      </c>
      <c r="J78" s="129">
        <f>MAX(J10:J64)</f>
        <v>212</v>
      </c>
      <c r="K78" s="130">
        <f>MAX(K10:K64)</f>
        <v>210</v>
      </c>
      <c r="L78" s="131"/>
      <c r="M78" s="129"/>
      <c r="N78" s="130"/>
      <c r="O78" s="130"/>
      <c r="P78" s="131"/>
    </row>
    <row r="79" spans="1:16" ht="13.5" thickBot="1">
      <c r="A79" s="132" t="s">
        <v>4</v>
      </c>
      <c r="B79" s="133">
        <f>MIN(B10:B73)</f>
        <v>119</v>
      </c>
      <c r="C79" s="134">
        <f>MIN(C10:C73)</f>
        <v>172</v>
      </c>
      <c r="D79" s="135">
        <f>MIN(D10:D73)</f>
        <v>180</v>
      </c>
      <c r="E79" s="134">
        <f>MIN(E10:E73)</f>
        <v>170</v>
      </c>
      <c r="I79" s="125" t="s">
        <v>4</v>
      </c>
      <c r="J79" s="136">
        <f>MIN(J10:J64)</f>
        <v>94</v>
      </c>
      <c r="K79" s="137">
        <f>MIN(K10:K64)</f>
        <v>104</v>
      </c>
      <c r="L79" s="131"/>
      <c r="M79" s="136"/>
      <c r="N79" s="137"/>
      <c r="O79" s="137"/>
      <c r="P79" s="131"/>
    </row>
    <row r="80" spans="1:16" ht="13.5" thickBot="1">
      <c r="A80" s="138" t="s">
        <v>5</v>
      </c>
      <c r="B80" s="226" t="s">
        <v>53</v>
      </c>
      <c r="C80" s="219"/>
      <c r="D80" s="218" t="s">
        <v>54</v>
      </c>
      <c r="E80" s="219"/>
      <c r="I80" s="138" t="s">
        <v>5</v>
      </c>
      <c r="J80" s="218" t="s">
        <v>53</v>
      </c>
      <c r="K80" s="218"/>
      <c r="L80" s="219"/>
      <c r="M80" s="218" t="s">
        <v>54</v>
      </c>
      <c r="N80" s="218"/>
      <c r="O80" s="218"/>
      <c r="P80" s="219"/>
    </row>
    <row r="81" spans="1:10" ht="13.5" thickBot="1">
      <c r="A81" s="220" t="s">
        <v>52</v>
      </c>
      <c r="B81" s="221"/>
      <c r="I81" s="220" t="s">
        <v>52</v>
      </c>
      <c r="J81" s="221"/>
    </row>
  </sheetData>
  <mergeCells count="83">
    <mergeCell ref="A5:B5"/>
    <mergeCell ref="I5:J5"/>
    <mergeCell ref="B6:C6"/>
    <mergeCell ref="D6:E6"/>
    <mergeCell ref="J6:L6"/>
    <mergeCell ref="M6:P6"/>
    <mergeCell ref="J7:L7"/>
    <mergeCell ref="M7:P7"/>
    <mergeCell ref="B8:E8"/>
    <mergeCell ref="J8:L8"/>
    <mergeCell ref="M8:P8"/>
    <mergeCell ref="F9:G9"/>
    <mergeCell ref="Q9:R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B80:C80"/>
    <mergeCell ref="D80:E80"/>
    <mergeCell ref="J80:L80"/>
    <mergeCell ref="M80:P80"/>
    <mergeCell ref="A81:B81"/>
    <mergeCell ref="I81:J81"/>
  </mergeCells>
  <printOptions/>
  <pageMargins left="0.22" right="0.18" top="0.45" bottom="0.26" header="0.25" footer="0.1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2004-07-21T10:49:58Z</cp:lastPrinted>
  <dcterms:created xsi:type="dcterms:W3CDTF">2004-06-16T09:38:30Z</dcterms:created>
  <dcterms:modified xsi:type="dcterms:W3CDTF">2004-11-02T16:32:27Z</dcterms:modified>
  <cp:category/>
  <cp:version/>
  <cp:contentType/>
  <cp:contentStatus/>
</cp:coreProperties>
</file>