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6930" windowHeight="4815" activeTab="1"/>
  </bookViews>
  <sheets>
    <sheet name="Panel" sheetId="1" r:id="rId1"/>
    <sheet name="Module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<sst xmlns="http://schemas.openxmlformats.org/spreadsheetml/2006/main" count="160" uniqueCount="100">
  <si>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</si>
  <si>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</si>
  <si>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</si>
  <si>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</si>
  <si>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</si>
  <si>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</si>
  <si>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</si>
  <si>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</si>
  <si>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</si>
  <si>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</si>
  <si>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</si>
  <si>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</si>
  <si>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</si>
  <si>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</si>
  <si>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</si>
  <si>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</si>
  <si>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</si>
  <si>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</si>
  <si>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</si>
  <si>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</si>
  <si>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</si>
  <si>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</si>
  <si>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</si>
  <si>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</si>
  <si>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</si>
  <si>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</si>
  <si>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</si>
  <si>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</si>
  <si>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</si>
  <si>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</si>
  <si>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</si>
  <si>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</si>
  <si>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 xml:space="preserve">repl. Str. </t>
  </si>
  <si>
    <r>
      <t xml:space="preserve">dP/dt </t>
    </r>
    <r>
      <rPr>
        <i/>
        <sz val="8"/>
        <rFont val="Arial"/>
        <family val="2"/>
      </rPr>
      <t>mbar/min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</si>
  <si>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&lt;65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</si>
  <si>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&gt;90 gr</t>
    </r>
  </si>
  <si>
    <t>AL</t>
  </si>
  <si>
    <t>AU</t>
  </si>
  <si>
    <r>
      <t>AL-</t>
    </r>
    <r>
      <rPr>
        <sz val="7"/>
        <rFont val="Arial"/>
        <family val="2"/>
      </rPr>
      <t>46  cm</t>
    </r>
  </si>
  <si>
    <r>
      <t>AL-</t>
    </r>
    <r>
      <rPr>
        <sz val="7"/>
        <rFont val="Arial"/>
        <family val="2"/>
      </rPr>
      <t>126  cm</t>
    </r>
  </si>
  <si>
    <r>
      <t>AL-</t>
    </r>
    <r>
      <rPr>
        <sz val="7"/>
        <rFont val="Arial"/>
        <family val="2"/>
      </rPr>
      <t>206  cm</t>
    </r>
  </si>
  <si>
    <r>
      <t>AU</t>
    </r>
    <r>
      <rPr>
        <sz val="7"/>
        <rFont val="Arial"/>
        <family val="2"/>
      </rPr>
      <t>-46 cm</t>
    </r>
  </si>
  <si>
    <r>
      <t>AU</t>
    </r>
    <r>
      <rPr>
        <sz val="7"/>
        <rFont val="Arial"/>
        <family val="2"/>
      </rPr>
      <t>-126 cm</t>
    </r>
  </si>
  <si>
    <r>
      <t>AU-</t>
    </r>
    <r>
      <rPr>
        <sz val="7"/>
        <rFont val="Arial"/>
        <family val="2"/>
      </rPr>
      <t>206 cm</t>
    </r>
  </si>
  <si>
    <r>
      <t>BL-</t>
    </r>
    <r>
      <rPr>
        <sz val="7"/>
        <rFont val="Arial"/>
        <family val="2"/>
      </rPr>
      <t>46  cm</t>
    </r>
  </si>
  <si>
    <r>
      <t>BL-</t>
    </r>
    <r>
      <rPr>
        <sz val="7"/>
        <rFont val="Arial"/>
        <family val="2"/>
      </rPr>
      <t>126  cm</t>
    </r>
  </si>
  <si>
    <r>
      <t>BL-</t>
    </r>
    <r>
      <rPr>
        <sz val="7"/>
        <rFont val="Arial"/>
        <family val="2"/>
      </rPr>
      <t>206  cm</t>
    </r>
  </si>
  <si>
    <r>
      <t>BU</t>
    </r>
    <r>
      <rPr>
        <sz val="7"/>
        <rFont val="Arial"/>
        <family val="2"/>
      </rPr>
      <t>-46 cm</t>
    </r>
  </si>
  <si>
    <r>
      <t>BU</t>
    </r>
    <r>
      <rPr>
        <sz val="7"/>
        <rFont val="Arial"/>
        <family val="2"/>
      </rPr>
      <t>-126 cm</t>
    </r>
  </si>
  <si>
    <t>AU-46 cm</t>
  </si>
  <si>
    <t>AU-126 cm</t>
  </si>
  <si>
    <t>AU-206 cm</t>
  </si>
  <si>
    <t>BU-46 cm</t>
  </si>
  <si>
    <t>BU-126 cm</t>
  </si>
  <si>
    <t>BU-20 cm</t>
  </si>
  <si>
    <t>BL-126 cm</t>
  </si>
  <si>
    <t>BL-206 cm</t>
  </si>
  <si>
    <t>AL-46 cm</t>
  </si>
  <si>
    <t>AL-126 cm</t>
  </si>
  <si>
    <t>AL-206 cm</t>
  </si>
  <si>
    <t>BL-46 cm</t>
  </si>
  <si>
    <t>BL</t>
  </si>
  <si>
    <t>BU</t>
  </si>
  <si>
    <r>
      <t>BU</t>
    </r>
    <r>
      <rPr>
        <sz val="7"/>
        <rFont val="Arial"/>
        <family val="2"/>
      </rPr>
      <t>-206 cm</t>
    </r>
  </si>
  <si>
    <t>Ph_AL</t>
  </si>
  <si>
    <t>Ph_AU</t>
  </si>
  <si>
    <t>Ph_BL</t>
  </si>
  <si>
    <t>Ph_BU</t>
  </si>
  <si>
    <t>Ph_summ</t>
  </si>
  <si>
    <t>full</t>
  </si>
  <si>
    <t>§ 5mb</t>
  </si>
  <si>
    <t>Time</t>
  </si>
  <si>
    <t>Time [min]</t>
  </si>
  <si>
    <t>Voltage A</t>
  </si>
  <si>
    <t>Current A_U</t>
  </si>
  <si>
    <t>Current A_L</t>
  </si>
  <si>
    <t>Voltage B</t>
  </si>
  <si>
    <t>Current B_U</t>
  </si>
  <si>
    <t>Current B_L</t>
  </si>
  <si>
    <r>
      <t xml:space="preserve">Time , </t>
    </r>
    <r>
      <rPr>
        <i/>
        <sz val="8"/>
        <rFont val="Arial"/>
        <family val="2"/>
      </rPr>
      <t>sec</t>
    </r>
  </si>
  <si>
    <r>
      <t>dP</t>
    </r>
    <r>
      <rPr>
        <vertAlign val="subscript"/>
        <sz val="9"/>
        <rFont val="Arial"/>
        <family val="2"/>
      </rPr>
      <t>1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</si>
  <si>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9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</si>
  <si>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10"/>
        <rFont val="Arial"/>
        <family val="2"/>
      </rPr>
      <t xml:space="preserve">T , </t>
    </r>
    <r>
      <rPr>
        <sz val="9"/>
        <rFont val="Arial"/>
        <family val="2"/>
      </rPr>
      <t>min</t>
    </r>
  </si>
  <si>
    <r>
      <t xml:space="preserve">HV,  </t>
    </r>
    <r>
      <rPr>
        <sz val="9"/>
        <rFont val="Arial"/>
        <family val="2"/>
      </rPr>
      <t>V</t>
    </r>
  </si>
  <si>
    <r>
      <t>Fe</t>
    </r>
    <r>
      <rPr>
        <b/>
        <i/>
        <vertAlign val="superscript"/>
        <sz val="10"/>
        <rFont val="Georgia"/>
        <family val="1"/>
      </rPr>
      <t>55</t>
    </r>
    <r>
      <rPr>
        <b/>
        <i/>
        <sz val="9"/>
        <rFont val="Georgia"/>
        <family val="1"/>
      </rPr>
      <t>_Ph</t>
    </r>
  </si>
  <si>
    <r>
      <t>dP</t>
    </r>
    <r>
      <rPr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</si>
  <si>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</si>
  <si>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vertAlign val="subscript"/>
        <sz val="8"/>
        <rFont val="Arial"/>
        <family val="2"/>
      </rPr>
      <t>1</t>
    </r>
    <r>
      <rPr>
        <b/>
        <sz val="8"/>
        <rFont val="Arial"/>
        <family val="2"/>
      </rPr>
      <t>/dt,</t>
    </r>
    <r>
      <rPr>
        <i/>
        <sz val="7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</si>
  <si>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7"/>
        <rFont val="Arial"/>
        <family val="2"/>
      </rPr>
      <t>mb/sec</t>
    </r>
  </si>
  <si>
    <r>
      <t>I</t>
    </r>
    <r>
      <rPr>
        <b/>
        <vertAlign val="subscript"/>
        <sz val="10"/>
        <rFont val="Arial"/>
        <family val="2"/>
      </rPr>
      <t>mean</t>
    </r>
    <r>
      <rPr>
        <b/>
        <sz val="10"/>
        <rFont val="Arial"/>
        <family val="2"/>
      </rPr>
      <t xml:space="preserve">, </t>
    </r>
    <r>
      <rPr>
        <sz val="9"/>
        <rFont val="Arial"/>
        <family val="2"/>
      </rPr>
      <t>nA</t>
    </r>
  </si>
  <si>
    <t>FM_Hd_55</t>
  </si>
  <si>
    <t>MODULE    FM_Hd_55</t>
  </si>
  <si>
    <t>MODULE   FM_Hd_55</t>
  </si>
  <si>
    <t>A_278</t>
  </si>
  <si>
    <t>B_300</t>
  </si>
  <si>
    <t>~30nA</t>
  </si>
  <si>
    <t>~40nA</t>
  </si>
  <si>
    <t>&gt;110nA</t>
  </si>
  <si>
    <t>w</t>
  </si>
  <si>
    <t>short, disconected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</si>
</sst>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0.000000"/>
    <numFmt numFmtId="169" formatCode="0.00000"/>
    <numFmt numFmtId="170" formatCode="0.000000000"/>
    <numFmt numFmtId="171" formatCode="0.00000000"/>
    <numFmt numFmtId="172" formatCode="0.0000000"/>
  </numFmts>
  <fonts count="86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b/>
      <sz val="8"/>
      <color indexed="16"/>
      <name val="Arial"/>
      <family val="2"/>
    </font>
    <font>
      <sz val="9.75"/>
      <name val="Arial"/>
      <family val="0"/>
    </font>
    <font>
      <sz val="10.75"/>
      <name val="Arial"/>
      <family val="0"/>
    </font>
    <font>
      <sz val="9.25"/>
      <name val="Arial"/>
      <family val="0"/>
    </font>
    <font>
      <sz val="8.25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1.5"/>
      <name val="Arial"/>
      <family val="0"/>
    </font>
    <font>
      <b/>
      <i/>
      <sz val="1.25"/>
      <name val="Arial"/>
      <family val="2"/>
    </font>
    <font>
      <b/>
      <sz val="9"/>
      <color indexed="12"/>
      <name val="Arial"/>
      <family val="2"/>
    </font>
    <font>
      <vertAlign val="subscript"/>
      <sz val="8"/>
      <name val="Arial"/>
      <family val="2"/>
    </font>
    <font>
      <sz val="1.25"/>
      <name val="Arial"/>
      <family val="2"/>
    </font>
    <font>
      <sz val="1"/>
      <name val="Arial"/>
      <family val="2"/>
    </font>
    <font>
      <vertAlign val="superscript"/>
      <sz val="1.25"/>
      <name val="Arial"/>
      <family val="2"/>
    </font>
    <font>
      <vertAlign val="superscript"/>
      <sz val="1.5"/>
      <name val="Arial"/>
      <family val="2"/>
    </font>
    <font>
      <b/>
      <i/>
      <vertAlign val="superscript"/>
      <sz val="1.5"/>
      <name val="Arial"/>
      <family val="2"/>
    </font>
    <font>
      <b/>
      <i/>
      <sz val="9"/>
      <color indexed="17"/>
      <name val="Arial"/>
      <family val="2"/>
    </font>
    <font>
      <b/>
      <sz val="1"/>
      <name val="Arial"/>
      <family val="2"/>
    </font>
    <font>
      <b/>
      <sz val="1.25"/>
      <name val="Arial"/>
      <family val="2"/>
    </font>
    <font>
      <vertAlign val="subscript"/>
      <sz val="1.25"/>
      <name val="Arial"/>
      <family val="2"/>
    </font>
    <font>
      <sz val="1.75"/>
      <name val="Arial"/>
      <family val="0"/>
    </font>
    <font>
      <sz val="2"/>
      <name val="Arial"/>
      <family val="0"/>
    </font>
    <font>
      <b/>
      <sz val="8.5"/>
      <name val="Arial"/>
      <family val="2"/>
    </font>
    <font>
      <vertAlign val="subscript"/>
      <sz val="8.5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i/>
      <sz val="9.75"/>
      <color indexed="17"/>
      <name val="Georgia"/>
      <family val="1"/>
    </font>
    <font>
      <b/>
      <i/>
      <sz val="9.75"/>
      <color indexed="62"/>
      <name val="Arial"/>
      <family val="2"/>
    </font>
    <font>
      <b/>
      <i/>
      <sz val="9"/>
      <color indexed="62"/>
      <name val="Arial"/>
      <family val="2"/>
    </font>
    <font>
      <b/>
      <i/>
      <sz val="11"/>
      <color indexed="62"/>
      <name val="Arial"/>
      <family val="2"/>
    </font>
    <font>
      <i/>
      <vertAlign val="superscript"/>
      <sz val="11"/>
      <color indexed="62"/>
      <name val="Arial"/>
      <family val="2"/>
    </font>
    <font>
      <b/>
      <i/>
      <vertAlign val="superscript"/>
      <sz val="12"/>
      <color indexed="62"/>
      <name val="Arial"/>
      <family val="2"/>
    </font>
    <font>
      <b/>
      <i/>
      <sz val="9"/>
      <color indexed="12"/>
      <name val="Arial"/>
      <family val="2"/>
    </font>
    <font>
      <sz val="6"/>
      <name val="Arial"/>
      <family val="2"/>
    </font>
    <font>
      <vertAlign val="superscript"/>
      <sz val="9"/>
      <name val="Arial"/>
      <family val="2"/>
    </font>
    <font>
      <b/>
      <sz val="9.25"/>
      <name val="Arial"/>
      <family val="2"/>
    </font>
    <font>
      <b/>
      <sz val="8.25"/>
      <name val="Arial"/>
      <family val="2"/>
    </font>
    <font>
      <b/>
      <i/>
      <sz val="9.25"/>
      <name val="Arial"/>
      <family val="2"/>
    </font>
    <font>
      <b/>
      <i/>
      <sz val="8.25"/>
      <name val="Arial"/>
      <family val="2"/>
    </font>
    <font>
      <b/>
      <i/>
      <vertAlign val="superscript"/>
      <sz val="10.25"/>
      <name val="Arial"/>
      <family val="2"/>
    </font>
    <font>
      <sz val="5"/>
      <name val="Arial"/>
      <family val="2"/>
    </font>
    <font>
      <b/>
      <i/>
      <sz val="9"/>
      <name val="Georgia"/>
      <family val="1"/>
    </font>
    <font>
      <b/>
      <i/>
      <vertAlign val="superscript"/>
      <sz val="10"/>
      <name val="Georgia"/>
      <family val="1"/>
    </font>
    <font>
      <b/>
      <i/>
      <sz val="9"/>
      <color indexed="12"/>
      <name val="Georgia"/>
      <family val="1"/>
    </font>
    <font>
      <i/>
      <vertAlign val="subscript"/>
      <sz val="10"/>
      <name val="Arial"/>
      <family val="2"/>
    </font>
    <font>
      <i/>
      <sz val="7"/>
      <name val="Arial"/>
      <family val="2"/>
    </font>
    <font>
      <sz val="9"/>
      <color indexed="60"/>
      <name val="Arial"/>
      <family val="2"/>
    </font>
    <font>
      <b/>
      <sz val="10"/>
      <color indexed="12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10"/>
      <name val="Georgia"/>
      <family val="1"/>
    </font>
    <font>
      <b/>
      <i/>
      <vertAlign val="superscript"/>
      <sz val="9.75"/>
      <name val="Arial"/>
      <family val="2"/>
    </font>
    <font>
      <b/>
      <sz val="7.25"/>
      <name val="Arial"/>
      <family val="2"/>
    </font>
    <font>
      <sz val="7.25"/>
      <name val="Arial"/>
      <family val="2"/>
    </font>
    <font>
      <sz val="5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63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hair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ash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hair"/>
      <top style="medium"/>
      <bottom style="thin"/>
    </border>
    <border>
      <left style="thin"/>
      <right style="hair"/>
      <top>
        <color indexed="63"/>
      </top>
      <bottom style="thin"/>
    </border>
    <border>
      <left style="double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hair"/>
      <top style="thin"/>
      <bottom style="double"/>
    </border>
    <border>
      <left style="thin"/>
      <right style="double"/>
      <top style="thin"/>
      <bottom style="double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hair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10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2" fontId="19" fillId="2" borderId="6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" fontId="19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4" fontId="10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2" borderId="27" xfId="0" applyFont="1" applyFill="1" applyBorder="1" applyAlignment="1">
      <alignment/>
    </xf>
    <xf numFmtId="0" fontId="22" fillId="2" borderId="28" xfId="0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4" fillId="3" borderId="32" xfId="0" applyFont="1" applyFill="1" applyBorder="1" applyAlignment="1">
      <alignment horizontal="center"/>
    </xf>
    <xf numFmtId="0" fontId="27" fillId="3" borderId="33" xfId="0" applyFont="1" applyFill="1" applyBorder="1" applyAlignment="1">
      <alignment horizontal="center"/>
    </xf>
    <xf numFmtId="0" fontId="24" fillId="3" borderId="34" xfId="0" applyFont="1" applyFill="1" applyBorder="1" applyAlignment="1">
      <alignment horizontal="center"/>
    </xf>
    <xf numFmtId="0" fontId="18" fillId="4" borderId="35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8" fillId="3" borderId="39" xfId="0" applyFont="1" applyFill="1" applyBorder="1" applyAlignment="1">
      <alignment horizontal="center"/>
    </xf>
    <xf numFmtId="0" fontId="21" fillId="3" borderId="4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17" fillId="4" borderId="43" xfId="0" applyFont="1" applyFill="1" applyBorder="1" applyAlignment="1">
      <alignment horizontal="center" vertical="center"/>
    </xf>
    <xf numFmtId="165" fontId="31" fillId="2" borderId="44" xfId="0" applyNumberFormat="1" applyFont="1" applyFill="1" applyBorder="1" applyAlignment="1">
      <alignment horizontal="center"/>
    </xf>
    <xf numFmtId="165" fontId="31" fillId="2" borderId="45" xfId="0" applyNumberFormat="1" applyFont="1" applyFill="1" applyBorder="1" applyAlignment="1">
      <alignment horizontal="center"/>
    </xf>
    <xf numFmtId="165" fontId="31" fillId="2" borderId="8" xfId="0" applyNumberFormat="1" applyFont="1" applyFill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36" fillId="3" borderId="50" xfId="0" applyFont="1" applyFill="1" applyBorder="1" applyAlignment="1">
      <alignment horizontal="left"/>
    </xf>
    <xf numFmtId="0" fontId="20" fillId="2" borderId="51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52" xfId="0" applyFont="1" applyFill="1" applyBorder="1" applyAlignment="1">
      <alignment horizontal="center"/>
    </xf>
    <xf numFmtId="0" fontId="24" fillId="3" borderId="53" xfId="0" applyFont="1" applyFill="1" applyBorder="1" applyAlignment="1">
      <alignment horizontal="center"/>
    </xf>
    <xf numFmtId="0" fontId="27" fillId="3" borderId="54" xfId="0" applyFont="1" applyFill="1" applyBorder="1" applyAlignment="1">
      <alignment horizontal="center"/>
    </xf>
    <xf numFmtId="0" fontId="24" fillId="3" borderId="55" xfId="0" applyFont="1" applyFill="1" applyBorder="1" applyAlignment="1">
      <alignment horizontal="center"/>
    </xf>
    <xf numFmtId="0" fontId="36" fillId="3" borderId="5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5" fillId="0" borderId="57" xfId="0" applyFont="1" applyBorder="1" applyAlignment="1">
      <alignment horizontal="right" vertical="center"/>
    </xf>
    <xf numFmtId="0" fontId="16" fillId="0" borderId="58" xfId="0" applyFont="1" applyBorder="1" applyAlignment="1">
      <alignment vertical="center"/>
    </xf>
    <xf numFmtId="0" fontId="37" fillId="0" borderId="59" xfId="0" applyFont="1" applyBorder="1" applyAlignment="1">
      <alignment horizontal="center" vertical="center"/>
    </xf>
    <xf numFmtId="0" fontId="23" fillId="3" borderId="27" xfId="0" applyFont="1" applyFill="1" applyBorder="1" applyAlignment="1">
      <alignment horizontal="left"/>
    </xf>
    <xf numFmtId="0" fontId="36" fillId="3" borderId="27" xfId="0" applyFont="1" applyFill="1" applyBorder="1" applyAlignment="1">
      <alignment horizontal="left"/>
    </xf>
    <xf numFmtId="0" fontId="23" fillId="3" borderId="34" xfId="0" applyFont="1" applyFill="1" applyBorder="1" applyAlignment="1">
      <alignment horizontal="left"/>
    </xf>
    <xf numFmtId="0" fontId="36" fillId="3" borderId="60" xfId="0" applyFont="1" applyFill="1" applyBorder="1" applyAlignment="1">
      <alignment horizontal="center"/>
    </xf>
    <xf numFmtId="165" fontId="13" fillId="0" borderId="61" xfId="0" applyNumberFormat="1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1" fontId="13" fillId="0" borderId="63" xfId="0" applyNumberFormat="1" applyFont="1" applyFill="1" applyBorder="1" applyAlignment="1">
      <alignment horizontal="center" vertical="center"/>
    </xf>
    <xf numFmtId="165" fontId="13" fillId="0" borderId="62" xfId="0" applyNumberFormat="1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165" fontId="13" fillId="0" borderId="66" xfId="0" applyNumberFormat="1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165" fontId="13" fillId="0" borderId="67" xfId="0" applyNumberFormat="1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1" fontId="13" fillId="0" borderId="67" xfId="0" applyNumberFormat="1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165" fontId="13" fillId="0" borderId="70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165" fontId="13" fillId="0" borderId="63" xfId="0" applyNumberFormat="1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62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2" fontId="40" fillId="0" borderId="0" xfId="0" applyNumberFormat="1" applyFont="1" applyBorder="1" applyAlignment="1">
      <alignment horizontal="center" wrapText="1"/>
    </xf>
    <xf numFmtId="0" fontId="11" fillId="0" borderId="2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4" borderId="0" xfId="0" applyFill="1" applyAlignment="1">
      <alignment/>
    </xf>
    <xf numFmtId="167" fontId="15" fillId="4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24" fillId="4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165" fontId="11" fillId="0" borderId="75" xfId="0" applyNumberFormat="1" applyFont="1" applyBorder="1" applyAlignment="1">
      <alignment horizontal="center" vertical="center"/>
    </xf>
    <xf numFmtId="165" fontId="11" fillId="0" borderId="76" xfId="0" applyNumberFormat="1" applyFont="1" applyBorder="1" applyAlignment="1">
      <alignment horizontal="center" vertical="center"/>
    </xf>
    <xf numFmtId="165" fontId="11" fillId="0" borderId="77" xfId="0" applyNumberFormat="1" applyFont="1" applyBorder="1" applyAlignment="1">
      <alignment horizontal="center" vertical="center"/>
    </xf>
    <xf numFmtId="165" fontId="11" fillId="0" borderId="78" xfId="0" applyNumberFormat="1" applyFont="1" applyBorder="1" applyAlignment="1">
      <alignment horizontal="center" vertical="center"/>
    </xf>
    <xf numFmtId="165" fontId="11" fillId="0" borderId="79" xfId="0" applyNumberFormat="1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37" fillId="0" borderId="81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/>
    </xf>
    <xf numFmtId="0" fontId="37" fillId="0" borderId="82" xfId="0" applyFont="1" applyBorder="1" applyAlignment="1">
      <alignment horizontal="center" vertical="center"/>
    </xf>
    <xf numFmtId="0" fontId="37" fillId="0" borderId="83" xfId="0" applyFont="1" applyBorder="1" applyAlignment="1">
      <alignment horizontal="center" vertical="center"/>
    </xf>
    <xf numFmtId="0" fontId="37" fillId="0" borderId="84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1" fontId="1" fillId="0" borderId="85" xfId="0" applyNumberFormat="1" applyFont="1" applyBorder="1" applyAlignment="1">
      <alignment horizontal="center"/>
    </xf>
    <xf numFmtId="1" fontId="1" fillId="0" borderId="86" xfId="0" applyNumberFormat="1" applyFont="1" applyBorder="1" applyAlignment="1">
      <alignment horizontal="center"/>
    </xf>
    <xf numFmtId="1" fontId="1" fillId="0" borderId="87" xfId="0" applyNumberFormat="1" applyFont="1" applyBorder="1" applyAlignment="1">
      <alignment horizontal="center"/>
    </xf>
    <xf numFmtId="1" fontId="1" fillId="0" borderId="88" xfId="0" applyNumberFormat="1" applyFont="1" applyBorder="1" applyAlignment="1">
      <alignment horizontal="center"/>
    </xf>
    <xf numFmtId="1" fontId="1" fillId="0" borderId="89" xfId="0" applyNumberFormat="1" applyFont="1" applyBorder="1" applyAlignment="1">
      <alignment horizontal="center"/>
    </xf>
    <xf numFmtId="1" fontId="1" fillId="0" borderId="90" xfId="0" applyNumberFormat="1" applyFont="1" applyBorder="1" applyAlignment="1">
      <alignment horizontal="center"/>
    </xf>
    <xf numFmtId="1" fontId="1" fillId="0" borderId="91" xfId="0" applyNumberFormat="1" applyFont="1" applyBorder="1" applyAlignment="1">
      <alignment horizontal="center"/>
    </xf>
    <xf numFmtId="0" fontId="63" fillId="0" borderId="17" xfId="0" applyFont="1" applyBorder="1" applyAlignment="1">
      <alignment horizontal="center" vertical="center"/>
    </xf>
    <xf numFmtId="1" fontId="1" fillId="0" borderId="92" xfId="0" applyNumberFormat="1" applyFont="1" applyBorder="1" applyAlignment="1">
      <alignment horizontal="center"/>
    </xf>
    <xf numFmtId="1" fontId="1" fillId="0" borderId="93" xfId="0" applyNumberFormat="1" applyFont="1" applyBorder="1" applyAlignment="1">
      <alignment horizontal="center"/>
    </xf>
    <xf numFmtId="1" fontId="1" fillId="0" borderId="94" xfId="0" applyNumberFormat="1" applyFont="1" applyBorder="1" applyAlignment="1">
      <alignment horizontal="center"/>
    </xf>
    <xf numFmtId="1" fontId="1" fillId="0" borderId="95" xfId="0" applyNumberFormat="1" applyFont="1" applyBorder="1" applyAlignment="1">
      <alignment horizontal="center"/>
    </xf>
    <xf numFmtId="1" fontId="1" fillId="0" borderId="96" xfId="0" applyNumberFormat="1" applyFont="1" applyBorder="1" applyAlignment="1">
      <alignment horizontal="center"/>
    </xf>
    <xf numFmtId="1" fontId="1" fillId="0" borderId="97" xfId="0" applyNumberFormat="1" applyFont="1" applyBorder="1" applyAlignment="1">
      <alignment horizontal="center"/>
    </xf>
    <xf numFmtId="1" fontId="1" fillId="0" borderId="98" xfId="0" applyNumberFormat="1" applyFont="1" applyBorder="1" applyAlignment="1">
      <alignment horizontal="center"/>
    </xf>
    <xf numFmtId="1" fontId="1" fillId="0" borderId="99" xfId="0" applyNumberFormat="1" applyFont="1" applyBorder="1" applyAlignment="1">
      <alignment horizontal="center"/>
    </xf>
    <xf numFmtId="1" fontId="1" fillId="0" borderId="100" xfId="0" applyNumberFormat="1" applyFont="1" applyBorder="1" applyAlignment="1">
      <alignment horizontal="center"/>
    </xf>
    <xf numFmtId="1" fontId="1" fillId="0" borderId="101" xfId="0" applyNumberFormat="1" applyFont="1" applyBorder="1" applyAlignment="1">
      <alignment horizontal="center"/>
    </xf>
    <xf numFmtId="1" fontId="1" fillId="0" borderId="102" xfId="0" applyNumberFormat="1" applyFont="1" applyFill="1" applyBorder="1" applyAlignment="1">
      <alignment horizontal="center"/>
    </xf>
    <xf numFmtId="1" fontId="1" fillId="0" borderId="103" xfId="0" applyNumberFormat="1" applyFont="1" applyFill="1" applyBorder="1" applyAlignment="1">
      <alignment horizontal="center"/>
    </xf>
    <xf numFmtId="1" fontId="1" fillId="0" borderId="104" xfId="0" applyNumberFormat="1" applyFont="1" applyFill="1" applyBorder="1" applyAlignment="1">
      <alignment horizontal="center"/>
    </xf>
    <xf numFmtId="1" fontId="1" fillId="0" borderId="105" xfId="0" applyNumberFormat="1" applyFont="1" applyFill="1" applyBorder="1" applyAlignment="1">
      <alignment horizontal="center"/>
    </xf>
    <xf numFmtId="1" fontId="1" fillId="0" borderId="106" xfId="0" applyNumberFormat="1" applyFont="1" applyFill="1" applyBorder="1" applyAlignment="1">
      <alignment horizontal="center"/>
    </xf>
    <xf numFmtId="1" fontId="1" fillId="0" borderId="107" xfId="0" applyNumberFormat="1" applyFont="1" applyBorder="1" applyAlignment="1">
      <alignment horizontal="center"/>
    </xf>
    <xf numFmtId="0" fontId="63" fillId="0" borderId="108" xfId="0" applyFont="1" applyBorder="1" applyAlignment="1">
      <alignment horizontal="center" vertical="center"/>
    </xf>
    <xf numFmtId="1" fontId="1" fillId="0" borderId="109" xfId="0" applyNumberFormat="1" applyFont="1" applyBorder="1" applyAlignment="1">
      <alignment horizontal="center"/>
    </xf>
    <xf numFmtId="1" fontId="1" fillId="0" borderId="110" xfId="0" applyNumberFormat="1" applyFont="1" applyBorder="1" applyAlignment="1">
      <alignment horizontal="center"/>
    </xf>
    <xf numFmtId="1" fontId="1" fillId="0" borderId="111" xfId="0" applyNumberFormat="1" applyFont="1" applyBorder="1" applyAlignment="1">
      <alignment horizontal="center"/>
    </xf>
    <xf numFmtId="1" fontId="1" fillId="0" borderId="112" xfId="0" applyNumberFormat="1" applyFont="1" applyBorder="1" applyAlignment="1">
      <alignment horizontal="center"/>
    </xf>
    <xf numFmtId="0" fontId="1" fillId="0" borderId="113" xfId="0" applyFont="1" applyBorder="1" applyAlignment="1">
      <alignment horizontal="center"/>
    </xf>
    <xf numFmtId="0" fontId="1" fillId="0" borderId="114" xfId="0" applyFont="1" applyBorder="1" applyAlignment="1">
      <alignment horizontal="center"/>
    </xf>
    <xf numFmtId="0" fontId="1" fillId="0" borderId="115" xfId="0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0" fontId="1" fillId="0" borderId="117" xfId="0" applyFont="1" applyBorder="1" applyAlignment="1">
      <alignment horizontal="center"/>
    </xf>
    <xf numFmtId="0" fontId="24" fillId="0" borderId="43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1" fontId="31" fillId="2" borderId="118" xfId="0" applyNumberFormat="1" applyFont="1" applyFill="1" applyBorder="1" applyAlignment="1">
      <alignment horizontal="center"/>
    </xf>
    <xf numFmtId="1" fontId="31" fillId="2" borderId="51" xfId="0" applyNumberFormat="1" applyFont="1" applyFill="1" applyBorder="1" applyAlignment="1">
      <alignment horizontal="center"/>
    </xf>
    <xf numFmtId="1" fontId="31" fillId="2" borderId="119" xfId="0" applyNumberFormat="1" applyFont="1" applyFill="1" applyBorder="1" applyAlignment="1">
      <alignment horizontal="center"/>
    </xf>
    <xf numFmtId="1" fontId="31" fillId="2" borderId="120" xfId="0" applyNumberFormat="1" applyFont="1" applyFill="1" applyBorder="1" applyAlignment="1">
      <alignment horizontal="center"/>
    </xf>
    <xf numFmtId="1" fontId="31" fillId="2" borderId="6" xfId="0" applyNumberFormat="1" applyFont="1" applyFill="1" applyBorder="1" applyAlignment="1">
      <alignment horizontal="center"/>
    </xf>
    <xf numFmtId="165" fontId="31" fillId="2" borderId="9" xfId="0" applyNumberFormat="1" applyFont="1" applyFill="1" applyBorder="1" applyAlignment="1">
      <alignment horizontal="center"/>
    </xf>
    <xf numFmtId="165" fontId="31" fillId="2" borderId="121" xfId="0" applyNumberFormat="1" applyFont="1" applyFill="1" applyBorder="1" applyAlignment="1">
      <alignment horizontal="center"/>
    </xf>
    <xf numFmtId="1" fontId="31" fillId="2" borderId="122" xfId="0" applyNumberFormat="1" applyFont="1" applyFill="1" applyBorder="1" applyAlignment="1">
      <alignment horizontal="center"/>
    </xf>
    <xf numFmtId="1" fontId="31" fillId="2" borderId="11" xfId="0" applyNumberFormat="1" applyFont="1" applyFill="1" applyBorder="1" applyAlignment="1">
      <alignment horizontal="center"/>
    </xf>
    <xf numFmtId="1" fontId="31" fillId="2" borderId="123" xfId="0" applyNumberFormat="1" applyFont="1" applyFill="1" applyBorder="1" applyAlignment="1">
      <alignment horizontal="center"/>
    </xf>
    <xf numFmtId="1" fontId="31" fillId="2" borderId="124" xfId="0" applyNumberFormat="1" applyFont="1" applyFill="1" applyBorder="1" applyAlignment="1">
      <alignment horizontal="center"/>
    </xf>
    <xf numFmtId="1" fontId="31" fillId="2" borderId="10" xfId="0" applyNumberFormat="1" applyFont="1" applyFill="1" applyBorder="1" applyAlignment="1">
      <alignment horizontal="center"/>
    </xf>
    <xf numFmtId="1" fontId="31" fillId="2" borderId="125" xfId="0" applyNumberFormat="1" applyFont="1" applyFill="1" applyBorder="1" applyAlignment="1">
      <alignment horizontal="center"/>
    </xf>
    <xf numFmtId="1" fontId="31" fillId="2" borderId="126" xfId="0" applyNumberFormat="1" applyFont="1" applyFill="1" applyBorder="1" applyAlignment="1">
      <alignment horizontal="center"/>
    </xf>
    <xf numFmtId="1" fontId="31" fillId="2" borderId="127" xfId="0" applyNumberFormat="1" applyFont="1" applyFill="1" applyBorder="1" applyAlignment="1">
      <alignment horizontal="center"/>
    </xf>
    <xf numFmtId="1" fontId="31" fillId="2" borderId="128" xfId="0" applyNumberFormat="1" applyFont="1" applyFill="1" applyBorder="1" applyAlignment="1">
      <alignment horizontal="center"/>
    </xf>
    <xf numFmtId="1" fontId="31" fillId="2" borderId="129" xfId="0" applyNumberFormat="1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72" fillId="3" borderId="130" xfId="0" applyFont="1" applyFill="1" applyBorder="1" applyAlignment="1">
      <alignment horizontal="center"/>
    </xf>
    <xf numFmtId="0" fontId="72" fillId="3" borderId="131" xfId="0" applyFont="1" applyFill="1" applyBorder="1" applyAlignment="1">
      <alignment horizontal="center"/>
    </xf>
    <xf numFmtId="0" fontId="72" fillId="3" borderId="132" xfId="0" applyFont="1" applyFill="1" applyBorder="1" applyAlignment="1">
      <alignment horizontal="center"/>
    </xf>
    <xf numFmtId="0" fontId="74" fillId="3" borderId="18" xfId="0" applyFont="1" applyFill="1" applyBorder="1" applyAlignment="1">
      <alignment horizontal="center"/>
    </xf>
    <xf numFmtId="0" fontId="17" fillId="0" borderId="133" xfId="0" applyFont="1" applyBorder="1" applyAlignment="1">
      <alignment horizontal="center"/>
    </xf>
    <xf numFmtId="0" fontId="17" fillId="0" borderId="134" xfId="0" applyFont="1" applyBorder="1" applyAlignment="1">
      <alignment horizontal="center"/>
    </xf>
    <xf numFmtId="0" fontId="17" fillId="0" borderId="135" xfId="0" applyFont="1" applyBorder="1" applyAlignment="1">
      <alignment horizontal="center"/>
    </xf>
    <xf numFmtId="0" fontId="17" fillId="0" borderId="136" xfId="0" applyFont="1" applyBorder="1" applyAlignment="1">
      <alignment horizontal="center"/>
    </xf>
    <xf numFmtId="0" fontId="23" fillId="0" borderId="131" xfId="0" applyFont="1" applyBorder="1" applyAlignment="1">
      <alignment horizontal="center"/>
    </xf>
    <xf numFmtId="0" fontId="11" fillId="0" borderId="137" xfId="0" applyFont="1" applyBorder="1" applyAlignment="1">
      <alignment horizontal="center"/>
    </xf>
    <xf numFmtId="0" fontId="0" fillId="0" borderId="30" xfId="0" applyBorder="1" applyAlignment="1">
      <alignment/>
    </xf>
    <xf numFmtId="0" fontId="23" fillId="0" borderId="13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38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77" fillId="2" borderId="15" xfId="0" applyFont="1" applyFill="1" applyBorder="1" applyAlignment="1">
      <alignment horizontal="center"/>
    </xf>
    <xf numFmtId="0" fontId="13" fillId="0" borderId="139" xfId="0" applyFont="1" applyBorder="1" applyAlignment="1">
      <alignment horizontal="right" indent="2"/>
    </xf>
    <xf numFmtId="165" fontId="13" fillId="0" borderId="23" xfId="0" applyNumberFormat="1" applyFont="1" applyBorder="1" applyAlignment="1">
      <alignment horizontal="right" indent="2"/>
    </xf>
    <xf numFmtId="1" fontId="13" fillId="0" borderId="140" xfId="0" applyNumberFormat="1" applyFont="1" applyBorder="1" applyAlignment="1">
      <alignment horizontal="center"/>
    </xf>
    <xf numFmtId="165" fontId="13" fillId="0" borderId="23" xfId="0" applyNumberFormat="1" applyFont="1" applyBorder="1" applyAlignment="1">
      <alignment horizontal="center"/>
    </xf>
    <xf numFmtId="167" fontId="77" fillId="0" borderId="63" xfId="0" applyNumberFormat="1" applyFont="1" applyBorder="1" applyAlignment="1">
      <alignment horizontal="center"/>
    </xf>
    <xf numFmtId="167" fontId="77" fillId="0" borderId="71" xfId="0" applyNumberFormat="1" applyFont="1" applyBorder="1" applyAlignment="1">
      <alignment horizontal="center"/>
    </xf>
    <xf numFmtId="0" fontId="6" fillId="0" borderId="141" xfId="0" applyFont="1" applyBorder="1" applyAlignment="1">
      <alignment horizontal="center"/>
    </xf>
    <xf numFmtId="167" fontId="78" fillId="0" borderId="77" xfId="0" applyNumberFormat="1" applyFont="1" applyBorder="1" applyAlignment="1">
      <alignment horizontal="center"/>
    </xf>
    <xf numFmtId="167" fontId="78" fillId="0" borderId="142" xfId="0" applyNumberFormat="1" applyFont="1" applyBorder="1" applyAlignment="1">
      <alignment horizontal="center"/>
    </xf>
    <xf numFmtId="0" fontId="79" fillId="2" borderId="62" xfId="0" applyFont="1" applyFill="1" applyBorder="1" applyAlignment="1">
      <alignment horizontal="center"/>
    </xf>
    <xf numFmtId="0" fontId="15" fillId="2" borderId="62" xfId="0" applyFont="1" applyFill="1" applyBorder="1" applyAlignment="1">
      <alignment horizontal="center"/>
    </xf>
    <xf numFmtId="0" fontId="11" fillId="0" borderId="143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77" fillId="2" borderId="48" xfId="0" applyFont="1" applyFill="1" applyBorder="1" applyAlignment="1">
      <alignment horizontal="center"/>
    </xf>
    <xf numFmtId="0" fontId="13" fillId="0" borderId="144" xfId="0" applyFont="1" applyBorder="1" applyAlignment="1">
      <alignment horizontal="right" indent="2"/>
    </xf>
    <xf numFmtId="165" fontId="13" fillId="0" borderId="24" xfId="0" applyNumberFormat="1" applyFont="1" applyBorder="1" applyAlignment="1">
      <alignment horizontal="right" indent="2"/>
    </xf>
    <xf numFmtId="1" fontId="13" fillId="0" borderId="145" xfId="0" applyNumberFormat="1" applyFont="1" applyBorder="1" applyAlignment="1">
      <alignment horizontal="center"/>
    </xf>
    <xf numFmtId="165" fontId="13" fillId="0" borderId="24" xfId="0" applyNumberFormat="1" applyFont="1" applyBorder="1" applyAlignment="1">
      <alignment horizontal="center"/>
    </xf>
    <xf numFmtId="167" fontId="77" fillId="0" borderId="62" xfId="0" applyNumberFormat="1" applyFont="1" applyBorder="1" applyAlignment="1">
      <alignment horizontal="center"/>
    </xf>
    <xf numFmtId="167" fontId="77" fillId="0" borderId="64" xfId="0" applyNumberFormat="1" applyFont="1" applyBorder="1" applyAlignment="1">
      <alignment horizontal="center"/>
    </xf>
    <xf numFmtId="0" fontId="6" fillId="0" borderId="146" xfId="0" applyFont="1" applyBorder="1" applyAlignment="1">
      <alignment horizontal="center"/>
    </xf>
    <xf numFmtId="167" fontId="78" fillId="0" borderId="147" xfId="0" applyNumberFormat="1" applyFont="1" applyBorder="1" applyAlignment="1">
      <alignment horizontal="center"/>
    </xf>
    <xf numFmtId="167" fontId="78" fillId="0" borderId="148" xfId="0" applyNumberFormat="1" applyFont="1" applyBorder="1" applyAlignment="1">
      <alignment horizontal="center"/>
    </xf>
    <xf numFmtId="1" fontId="15" fillId="0" borderId="62" xfId="0" applyNumberFormat="1" applyFont="1" applyBorder="1" applyAlignment="1">
      <alignment horizontal="center"/>
    </xf>
    <xf numFmtId="165" fontId="15" fillId="0" borderId="62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49" xfId="0" applyFont="1" applyBorder="1" applyAlignment="1">
      <alignment horizontal="center"/>
    </xf>
    <xf numFmtId="0" fontId="13" fillId="0" borderId="150" xfId="0" applyFont="1" applyBorder="1" applyAlignment="1">
      <alignment horizontal="center"/>
    </xf>
    <xf numFmtId="0" fontId="13" fillId="0" borderId="151" xfId="0" applyFont="1" applyBorder="1" applyAlignment="1">
      <alignment horizontal="center"/>
    </xf>
    <xf numFmtId="0" fontId="77" fillId="2" borderId="15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1" fillId="0" borderId="0" xfId="0" applyFont="1" applyAlignment="1">
      <alignment/>
    </xf>
    <xf numFmtId="165" fontId="13" fillId="0" borderId="24" xfId="0" applyNumberFormat="1" applyFont="1" applyFill="1" applyBorder="1" applyAlignment="1">
      <alignment horizontal="right" indent="2"/>
    </xf>
    <xf numFmtId="0" fontId="13" fillId="0" borderId="144" xfId="0" applyFont="1" applyFill="1" applyBorder="1" applyAlignment="1">
      <alignment horizontal="right" indent="2"/>
    </xf>
    <xf numFmtId="0" fontId="13" fillId="0" borderId="145" xfId="0" applyFont="1" applyBorder="1" applyAlignment="1">
      <alignment/>
    </xf>
    <xf numFmtId="0" fontId="13" fillId="0" borderId="24" xfId="0" applyFont="1" applyBorder="1" applyAlignment="1">
      <alignment/>
    </xf>
    <xf numFmtId="0" fontId="0" fillId="0" borderId="153" xfId="0" applyBorder="1" applyAlignment="1">
      <alignment/>
    </xf>
    <xf numFmtId="0" fontId="0" fillId="0" borderId="111" xfId="0" applyBorder="1" applyAlignment="1">
      <alignment/>
    </xf>
    <xf numFmtId="167" fontId="13" fillId="0" borderId="150" xfId="0" applyNumberFormat="1" applyFont="1" applyBorder="1" applyAlignment="1">
      <alignment horizontal="center"/>
    </xf>
    <xf numFmtId="167" fontId="13" fillId="0" borderId="154" xfId="0" applyNumberFormat="1" applyFont="1" applyBorder="1" applyAlignment="1">
      <alignment horizontal="center"/>
    </xf>
    <xf numFmtId="165" fontId="13" fillId="5" borderId="61" xfId="0" applyNumberFormat="1" applyFont="1" applyFill="1" applyBorder="1" applyAlignment="1">
      <alignment horizontal="center" vertical="center"/>
    </xf>
    <xf numFmtId="1" fontId="1" fillId="5" borderId="155" xfId="0" applyNumberFormat="1" applyFont="1" applyFill="1" applyBorder="1" applyAlignment="1">
      <alignment horizontal="center"/>
    </xf>
    <xf numFmtId="1" fontId="1" fillId="5" borderId="156" xfId="0" applyNumberFormat="1" applyFont="1" applyFill="1" applyBorder="1" applyAlignment="1">
      <alignment horizontal="center"/>
    </xf>
    <xf numFmtId="1" fontId="1" fillId="5" borderId="87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7" fillId="0" borderId="5" xfId="0" applyFont="1" applyBorder="1" applyAlignment="1">
      <alignment horizontal="center"/>
    </xf>
    <xf numFmtId="0" fontId="47" fillId="0" borderId="2" xfId="0" applyFont="1" applyBorder="1" applyAlignment="1">
      <alignment horizontal="center"/>
    </xf>
    <xf numFmtId="0" fontId="47" fillId="0" borderId="4" xfId="0" applyFont="1" applyBorder="1" applyAlignment="1">
      <alignment horizontal="center"/>
    </xf>
    <xf numFmtId="0" fontId="47" fillId="0" borderId="157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4" borderId="35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47" fillId="0" borderId="158" xfId="0" applyFont="1" applyBorder="1" applyAlignment="1">
      <alignment horizontal="center"/>
    </xf>
    <xf numFmtId="0" fontId="47" fillId="0" borderId="131" xfId="0" applyFont="1" applyBorder="1" applyAlignment="1">
      <alignment horizontal="center"/>
    </xf>
    <xf numFmtId="0" fontId="47" fillId="0" borderId="137" xfId="0" applyFont="1" applyBorder="1" applyAlignment="1">
      <alignment horizontal="center"/>
    </xf>
    <xf numFmtId="0" fontId="47" fillId="0" borderId="132" xfId="0" applyFont="1" applyBorder="1" applyAlignment="1">
      <alignment horizontal="center"/>
    </xf>
    <xf numFmtId="0" fontId="0" fillId="0" borderId="159" xfId="0" applyBorder="1" applyAlignment="1">
      <alignment horizontal="center"/>
    </xf>
    <xf numFmtId="0" fontId="0" fillId="0" borderId="152" xfId="0" applyBorder="1" applyAlignment="1">
      <alignment horizontal="center"/>
    </xf>
    <xf numFmtId="0" fontId="8" fillId="4" borderId="7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60" xfId="0" applyBorder="1" applyAlignment="1">
      <alignment horizontal="center"/>
    </xf>
    <xf numFmtId="0" fontId="0" fillId="0" borderId="48" xfId="0" applyBorder="1" applyAlignment="1">
      <alignment horizontal="center"/>
    </xf>
    <xf numFmtId="0" fontId="8" fillId="0" borderId="16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142" xfId="0" applyFont="1" applyBorder="1" applyAlignment="1">
      <alignment horizontal="center"/>
    </xf>
    <xf numFmtId="0" fontId="24" fillId="4" borderId="133" xfId="0" applyFont="1" applyFill="1" applyBorder="1" applyAlignment="1">
      <alignment horizontal="center" vertical="center"/>
    </xf>
    <xf numFmtId="0" fontId="24" fillId="4" borderId="38" xfId="0" applyFont="1" applyFill="1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63" fillId="0" borderId="73" xfId="0" applyFont="1" applyBorder="1" applyAlignment="1">
      <alignment horizontal="center" vertical="center"/>
    </xf>
    <xf numFmtId="0" fontId="63" fillId="0" borderId="3" xfId="0" applyFont="1" applyBorder="1" applyAlignment="1">
      <alignment horizontal="center" vertical="center"/>
    </xf>
    <xf numFmtId="0" fontId="63" fillId="0" borderId="7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162" xfId="0" applyFont="1" applyBorder="1" applyAlignment="1">
      <alignment horizontal="center"/>
    </xf>
    <xf numFmtId="165" fontId="13" fillId="0" borderId="111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FM_Hd_55_A278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975"/>
          <c:w val="0.942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Panel!$D$10:$D$73</c:f>
              <c:numCache/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Panel!$G$10:$G$73</c:f>
              <c:numCache/>
            </c:numRef>
          </c:yVal>
          <c:smooth val="0"/>
        </c:ser>
        <c:axId val="30956012"/>
        <c:axId val="10168653"/>
      </c:scatterChart>
      <c:valAx>
        <c:axId val="30956012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168653"/>
        <c:crosses val="autoZero"/>
        <c:crossBetween val="midCat"/>
        <c:dispUnits/>
      </c:valAx>
      <c:valAx>
        <c:axId val="10168653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9560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57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axId val="55323270"/>
        <c:axId val="28147383"/>
      </c:scatterChart>
      <c:valAx>
        <c:axId val="55323270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8147383"/>
        <c:crosses val="autoZero"/>
        <c:crossBetween val="midCat"/>
        <c:dispUnits/>
      </c:valAx>
      <c:valAx>
        <c:axId val="28147383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53232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55"/>
              </c:strCache>
            </c:strRef>
          </c:xVal>
          <c:yVal>
            <c:numRef>
              <c:f>#REF!</c:f>
              <c:numCache>
                <c:ptCount val="55"/>
              </c:numCache>
            </c:numRef>
          </c:yVal>
          <c:smooth val="0"/>
        </c:ser>
        <c:axId val="51999856"/>
        <c:axId val="65345521"/>
      </c:scatterChart>
      <c:valAx>
        <c:axId val="51999856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5345521"/>
        <c:crosses val="autoZero"/>
        <c:crossBetween val="midCat"/>
        <c:dispUnits/>
      </c:valAx>
      <c:valAx>
        <c:axId val="653455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19998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axId val="51238778"/>
        <c:axId val="58495819"/>
      </c:scatterChart>
      <c:valAx>
        <c:axId val="51238778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8495819"/>
        <c:crosses val="autoZero"/>
        <c:crossBetween val="midCat"/>
        <c:dispUnits/>
      </c:valAx>
      <c:valAx>
        <c:axId val="58495819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12387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55"/>
              </c:strCache>
            </c:strRef>
          </c:xVal>
          <c:yVal>
            <c:numRef>
              <c:f>#REF!</c:f>
              <c:numCache>
                <c:ptCount val="55"/>
              </c:numCache>
            </c:numRef>
          </c:yVal>
          <c:smooth val="0"/>
        </c:ser>
        <c:axId val="56700324"/>
        <c:axId val="40540869"/>
      </c:scatterChart>
      <c:valAx>
        <c:axId val="56700324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0540869"/>
        <c:crosses val="autoZero"/>
        <c:crossBetween val="midCat"/>
        <c:dispUnits/>
      </c:valAx>
      <c:valAx>
        <c:axId val="405408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67003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dP ,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#REF!</c:f>
              <c:strCache>
                <c:ptCount val="45"/>
              </c:strCache>
            </c:strRef>
          </c:xVal>
          <c:yVal>
            <c:numRef>
              <c:f>#REF!</c:f>
              <c:numCache>
                <c:ptCount val="45"/>
              </c:numCache>
            </c:numRef>
          </c:yVal>
          <c:smooth val="0"/>
        </c:ser>
        <c:axId val="29323502"/>
        <c:axId val="62584927"/>
      </c:scatterChart>
      <c:valAx>
        <c:axId val="29323502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2584927"/>
        <c:crosses val="autoZero"/>
        <c:crossBetween val="midCat"/>
        <c:dispUnits/>
      </c:valAx>
      <c:valAx>
        <c:axId val="62584927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93235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FM_Hd_55_B300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225"/>
          <c:w val="0.93875"/>
          <c:h val="0.8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Panel!$K$10:$K$73</c:f>
              <c:numCache/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Panel!$N$10:$N$73</c:f>
              <c:numCache/>
            </c:numRef>
          </c:yVal>
          <c:smooth val="0"/>
        </c:ser>
        <c:axId val="24409014"/>
        <c:axId val="18354535"/>
      </c:scatterChart>
      <c:valAx>
        <c:axId val="24409014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354535"/>
        <c:crosses val="autoZero"/>
        <c:crossBetween val="midCat"/>
        <c:dispUnits/>
      </c:valAx>
      <c:valAx>
        <c:axId val="18354535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44090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46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'[1]Module'!#REF!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'[1]Module'!#REF!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'[1]Module'!#REF!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0973088"/>
        <c:axId val="10322337"/>
      </c:scatterChart>
      <c:valAx>
        <c:axId val="30973088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0322337"/>
        <c:crosses val="autoZero"/>
        <c:crossBetween val="midCat"/>
        <c:dispUnits/>
      </c:valAx>
      <c:valAx>
        <c:axId val="10322337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09730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FM_Hd_55_A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Module!$B$10:$B$73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Module!$C$10:$C$73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Module!$D$10:$D$73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Module!$E$10:$E$73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Module!$F$9</c:f>
              <c:strCache>
                <c:ptCount val="1"/>
                <c:pt idx="0">
                  <c:v>AU-126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Module!$F$10:$F$73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Module!$G$9</c:f>
              <c:strCache>
                <c:ptCount val="1"/>
                <c:pt idx="0">
                  <c:v>AU-206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Module!$G$10:$G$73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25792170"/>
        <c:axId val="30802939"/>
      </c:scatterChart>
      <c:valAx>
        <c:axId val="25792170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802939"/>
        <c:crosses val="autoZero"/>
        <c:crossBetween val="midCat"/>
        <c:dispUnits/>
      </c:valAx>
      <c:valAx>
        <c:axId val="30802939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921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solidFill>
                  <a:srgbClr val="008000"/>
                </a:solidFill>
              </a:rPr>
              <a:t>Gas Leakage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02"/>
          <c:w val="0.94825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Module!$Y$6</c:f>
              <c:strCache>
                <c:ptCount val="1"/>
                <c:pt idx="0">
                  <c:v>dP1, mb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P = 5</a:t>
                    </a:r>
                    <a:r>
                      <a:rPr lang="en-US" cap="none" sz="900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,605</a:t>
                    </a:r>
                    <a:r>
                      <a:rPr lang="en-US" cap="none" sz="1100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100" b="0" i="1" u="none" baseline="3000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-0,0006</a:t>
                    </a:r>
                    <a:r>
                      <a:rPr lang="en-US" cap="none" sz="1200" b="1" i="1" u="none" baseline="3000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0,9998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Module!$X$7:$X$198</c:f>
              <c:numCache/>
            </c:numRef>
          </c:xVal>
          <c:yVal>
            <c:numRef>
              <c:f>Module!$Y$7:$Y$198</c:f>
              <c:numCache/>
            </c:numRef>
          </c:yVal>
          <c:smooth val="0"/>
        </c:ser>
        <c:axId val="8790996"/>
        <c:axId val="12010101"/>
      </c:scatterChart>
      <c:valAx>
        <c:axId val="8790996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sec</a:t>
                </a:r>
              </a:p>
            </c:rich>
          </c:tx>
          <c:layout>
            <c:manualLayout>
              <c:xMode val="factor"/>
              <c:yMode val="factor"/>
              <c:x val="0.01"/>
              <c:y val="0.08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010101"/>
        <c:crosses val="autoZero"/>
        <c:crossBetween val="midCat"/>
        <c:dispUnits/>
      </c:valAx>
      <c:valAx>
        <c:axId val="1201010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dP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mb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7909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           </a:t>
            </a:r>
            <a:r>
              <a:rPr lang="en-US" cap="none" sz="825" b="1" i="0" u="none" baseline="0">
                <a:latin typeface="Arial"/>
                <a:ea typeface="Arial"/>
                <a:cs typeface="Arial"/>
              </a:rPr>
              <a:t> FM_Hd_55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    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102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Ph_distribution</a:t>
            </a:r>
          </a:p>
        </c:rich>
      </c:tx>
      <c:layout>
        <c:manualLayout>
          <c:xMode val="factor"/>
          <c:yMode val="factor"/>
          <c:x val="0.00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895"/>
          <c:w val="0.96725"/>
          <c:h val="0.84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Module!$R$6</c:f>
              <c:strCache>
                <c:ptCount val="1"/>
                <c:pt idx="0">
                  <c:v>Ph_AL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Module!$R$7:$R$28</c:f>
              <c:numCache/>
            </c:numRef>
          </c:yVal>
          <c:smooth val="1"/>
        </c:ser>
        <c:ser>
          <c:idx val="1"/>
          <c:order val="1"/>
          <c:tx>
            <c:strRef>
              <c:f>Module!$S$6</c:f>
              <c:strCache>
                <c:ptCount val="1"/>
                <c:pt idx="0">
                  <c:v>Ph_AU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Module!$S$7:$S$28</c:f>
              <c:numCache/>
            </c:numRef>
          </c:yVal>
          <c:smooth val="1"/>
        </c:ser>
        <c:ser>
          <c:idx val="2"/>
          <c:order val="2"/>
          <c:tx>
            <c:strRef>
              <c:f>Module!$T$6</c:f>
              <c:strCache>
                <c:ptCount val="1"/>
                <c:pt idx="0">
                  <c:v>Ph_BL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Module!$T$7:$T$28</c:f>
              <c:numCache/>
            </c:numRef>
          </c:yVal>
          <c:smooth val="1"/>
        </c:ser>
        <c:ser>
          <c:idx val="4"/>
          <c:order val="3"/>
          <c:tx>
            <c:strRef>
              <c:f>Module!$U$6</c:f>
              <c:strCache>
                <c:ptCount val="1"/>
                <c:pt idx="0">
                  <c:v>Ph_BU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Module!$U$7:$U$28</c:f>
              <c:numCache/>
            </c:numRef>
          </c:yVal>
          <c:smooth val="1"/>
        </c:ser>
        <c:axId val="40982046"/>
        <c:axId val="33294095"/>
      </c:scatterChart>
      <c:valAx>
        <c:axId val="40982046"/>
        <c:scaling>
          <c:orientation val="minMax"/>
          <c:max val="25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-0.004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3294095"/>
        <c:crosses val="autoZero"/>
        <c:crossBetween val="midCat"/>
        <c:dispUnits/>
      </c:valAx>
      <c:valAx>
        <c:axId val="33294095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9820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16475"/>
          <c:w val="0.15"/>
          <c:h val="0.200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FM_Hd_55_B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Module!$H$9</c:f>
              <c:strCache>
                <c:ptCount val="1"/>
                <c:pt idx="0">
                  <c:v>BL-46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Module!$H$10:$H$73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Module!$I$9</c:f>
              <c:strCache>
                <c:ptCount val="1"/>
                <c:pt idx="0">
                  <c:v>BL-126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Module!$I$10:$I$73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Module!$J$9</c:f>
              <c:strCache>
                <c:ptCount val="1"/>
                <c:pt idx="0">
                  <c:v>BL-206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Module!$J$10:$J$73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Module!$K$9</c:f>
              <c:strCache>
                <c:ptCount val="1"/>
                <c:pt idx="0">
                  <c:v>BU-46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Module!$K$10:$K$73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Module!$L$9</c:f>
              <c:strCache>
                <c:ptCount val="1"/>
                <c:pt idx="0">
                  <c:v>BU-126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Module!$L$10:$L$73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Module!$M$9</c:f>
              <c:strCache>
                <c:ptCount val="1"/>
                <c:pt idx="0">
                  <c:v>BU-206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Module!$M$10:$M$73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31211400"/>
        <c:axId val="12467145"/>
      </c:scatterChart>
      <c:valAx>
        <c:axId val="31211400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67145"/>
        <c:crosses val="autoZero"/>
        <c:crossBetween val="midCat"/>
        <c:dispUnits/>
      </c:valAx>
      <c:valAx>
        <c:axId val="12467145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2114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025"/>
          <c:y val="0.08075"/>
          <c:w val="0.957"/>
          <c:h val="0.8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Module!$V$6</c:f>
              <c:strCache>
                <c:ptCount val="1"/>
                <c:pt idx="0">
                  <c:v>Ph_summ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Module!$V$7:$V$28</c:f>
              <c:numCache/>
            </c:numRef>
          </c:val>
        </c:ser>
        <c:gapWidth val="0"/>
        <c:axId val="45095442"/>
        <c:axId val="3205795"/>
      </c:barChart>
      <c:catAx>
        <c:axId val="45095442"/>
        <c:scaling>
          <c:orientation val="maxMin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205795"/>
        <c:crosses val="autoZero"/>
        <c:auto val="0"/>
        <c:lblOffset val="100"/>
        <c:noMultiLvlLbl val="0"/>
      </c:catAx>
      <c:valAx>
        <c:axId val="3205795"/>
        <c:scaling>
          <c:orientation val="minMax"/>
          <c:max val="30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509544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1" u="none" baseline="0">
                <a:latin typeface="Arial"/>
                <a:ea typeface="Arial"/>
                <a:cs typeface="Arial"/>
              </a:rPr>
              <a:t>FM_Hd_55      Fe</a:t>
            </a:r>
            <a:r>
              <a:rPr lang="en-US" cap="none" sz="97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05"/>
          <c:w val="0.94775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Module!$A$76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Module!$A$78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Module!$A$79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8852156"/>
        <c:axId val="58342813"/>
      </c:lineChart>
      <c:catAx>
        <c:axId val="288521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58342813"/>
        <c:crosses val="autoZero"/>
        <c:auto val="1"/>
        <c:lblOffset val="100"/>
        <c:tickLblSkip val="1"/>
        <c:tickMarkSkip val="3"/>
        <c:noMultiLvlLbl val="0"/>
      </c:catAx>
      <c:valAx>
        <c:axId val="583428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7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88521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5"/>
          <c:y val="0.793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8</xdr:col>
      <xdr:colOff>428625</xdr:colOff>
      <xdr:row>101</xdr:row>
      <xdr:rowOff>104775</xdr:rowOff>
    </xdr:to>
    <xdr:graphicFrame>
      <xdr:nvGraphicFramePr>
        <xdr:cNvPr id="1" name="Chart 11"/>
        <xdr:cNvGraphicFramePr/>
      </xdr:nvGraphicFramePr>
      <xdr:xfrm>
        <a:off x="0" y="12201525"/>
        <a:ext cx="45434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85</xdr:row>
      <xdr:rowOff>0</xdr:rowOff>
    </xdr:from>
    <xdr:to>
      <xdr:col>16</xdr:col>
      <xdr:colOff>600075</xdr:colOff>
      <xdr:row>101</xdr:row>
      <xdr:rowOff>104775</xdr:rowOff>
    </xdr:to>
    <xdr:graphicFrame>
      <xdr:nvGraphicFramePr>
        <xdr:cNvPr id="2" name="Chart 12"/>
        <xdr:cNvGraphicFramePr/>
      </xdr:nvGraphicFramePr>
      <xdr:xfrm>
        <a:off x="4543425" y="12201525"/>
        <a:ext cx="4286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57150</xdr:colOff>
      <xdr:row>66</xdr:row>
      <xdr:rowOff>19050</xdr:rowOff>
    </xdr:from>
    <xdr:to>
      <xdr:col>17</xdr:col>
      <xdr:colOff>104775</xdr:colOff>
      <xdr:row>72</xdr:row>
      <xdr:rowOff>57150</xdr:rowOff>
    </xdr:to>
    <xdr:sp>
      <xdr:nvSpPr>
        <xdr:cNvPr id="3" name="AutoShape 46"/>
        <xdr:cNvSpPr>
          <a:spLocks/>
        </xdr:cNvSpPr>
      </xdr:nvSpPr>
      <xdr:spPr>
        <a:xfrm>
          <a:off x="8286750" y="9172575"/>
          <a:ext cx="809625" cy="838200"/>
        </a:xfrm>
        <a:prstGeom prst="rect"/>
        <a:noFill/>
      </xdr:spPr>
      <xdr:txBody>
        <a:bodyPr fromWordArt="1" wrap="none">
          <a:prstTxWarp prst="textPlain">
            <a:avLst>
              <a:gd name="adj" fmla="val 42425"/>
            </a:avLst>
          </a:prstTxWarp>
        </a:bodyPr>
        <a:p>
          <a:pPr algn="ctr"/>
          <a:r>
            <a:rPr sz="5400" i="1" b="1" kern="10" spc="108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B2B2B2">
                    <a:alpha val="80000"/>
                  </a:srgbClr>
                </a:outerShdw>
              </a:effectLst>
              <a:latin typeface="Book Antiqua"/>
              <a:cs typeface="Book Antiqua"/>
            </a:rPr>
            <a:t>55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142875</xdr:rowOff>
    </xdr:from>
    <xdr:to>
      <xdr:col>13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7210425" y="981075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571500</xdr:colOff>
      <xdr:row>81</xdr:row>
      <xdr:rowOff>28575</xdr:rowOff>
    </xdr:from>
    <xdr:to>
      <xdr:col>11</xdr:col>
      <xdr:colOff>19050</xdr:colOff>
      <xdr:row>98</xdr:row>
      <xdr:rowOff>47625</xdr:rowOff>
    </xdr:to>
    <xdr:graphicFrame>
      <xdr:nvGraphicFramePr>
        <xdr:cNvPr id="2" name="Chart 2"/>
        <xdr:cNvGraphicFramePr/>
      </xdr:nvGraphicFramePr>
      <xdr:xfrm>
        <a:off x="571500" y="13373100"/>
        <a:ext cx="55530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19050</xdr:colOff>
      <xdr:row>9</xdr:row>
      <xdr:rowOff>9525</xdr:rowOff>
    </xdr:from>
    <xdr:to>
      <xdr:col>35</xdr:col>
      <xdr:colOff>704850</xdr:colOff>
      <xdr:row>28</xdr:row>
      <xdr:rowOff>0</xdr:rowOff>
    </xdr:to>
    <xdr:graphicFrame>
      <xdr:nvGraphicFramePr>
        <xdr:cNvPr id="3" name="Chart 3"/>
        <xdr:cNvGraphicFramePr/>
      </xdr:nvGraphicFramePr>
      <xdr:xfrm>
        <a:off x="19364325" y="1609725"/>
        <a:ext cx="44958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98</xdr:row>
      <xdr:rowOff>0</xdr:rowOff>
    </xdr:from>
    <xdr:to>
      <xdr:col>20</xdr:col>
      <xdr:colOff>381000</xdr:colOff>
      <xdr:row>114</xdr:row>
      <xdr:rowOff>152400</xdr:rowOff>
    </xdr:to>
    <xdr:graphicFrame>
      <xdr:nvGraphicFramePr>
        <xdr:cNvPr id="4" name="Chart 5"/>
        <xdr:cNvGraphicFramePr/>
      </xdr:nvGraphicFramePr>
      <xdr:xfrm>
        <a:off x="7210425" y="16097250"/>
        <a:ext cx="51625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98</xdr:row>
      <xdr:rowOff>57150</xdr:rowOff>
    </xdr:from>
    <xdr:to>
      <xdr:col>11</xdr:col>
      <xdr:colOff>38100</xdr:colOff>
      <xdr:row>115</xdr:row>
      <xdr:rowOff>76200</xdr:rowOff>
    </xdr:to>
    <xdr:graphicFrame>
      <xdr:nvGraphicFramePr>
        <xdr:cNvPr id="5" name="Chart 6"/>
        <xdr:cNvGraphicFramePr/>
      </xdr:nvGraphicFramePr>
      <xdr:xfrm>
        <a:off x="590550" y="16154400"/>
        <a:ext cx="5553075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9525</xdr:colOff>
      <xdr:row>80</xdr:row>
      <xdr:rowOff>142875</xdr:rowOff>
    </xdr:from>
    <xdr:to>
      <xdr:col>18</xdr:col>
      <xdr:colOff>323850</xdr:colOff>
      <xdr:row>97</xdr:row>
      <xdr:rowOff>114300</xdr:rowOff>
    </xdr:to>
    <xdr:graphicFrame>
      <xdr:nvGraphicFramePr>
        <xdr:cNvPr id="6" name="Chart 7"/>
        <xdr:cNvGraphicFramePr/>
      </xdr:nvGraphicFramePr>
      <xdr:xfrm>
        <a:off x="7219950" y="13315950"/>
        <a:ext cx="3667125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116</xdr:row>
      <xdr:rowOff>0</xdr:rowOff>
    </xdr:from>
    <xdr:to>
      <xdr:col>10</xdr:col>
      <xdr:colOff>209550</xdr:colOff>
      <xdr:row>133</xdr:row>
      <xdr:rowOff>9525</xdr:rowOff>
    </xdr:to>
    <xdr:graphicFrame>
      <xdr:nvGraphicFramePr>
        <xdr:cNvPr id="7" name="Chart 8"/>
        <xdr:cNvGraphicFramePr/>
      </xdr:nvGraphicFramePr>
      <xdr:xfrm>
        <a:off x="581025" y="19011900"/>
        <a:ext cx="5181600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1" name="Chart 1"/>
        <xdr:cNvGraphicFramePr/>
      </xdr:nvGraphicFramePr>
      <xdr:xfrm>
        <a:off x="0" y="13134975"/>
        <a:ext cx="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2" name="Chart 2"/>
        <xdr:cNvGraphicFramePr/>
      </xdr:nvGraphicFramePr>
      <xdr:xfrm>
        <a:off x="0" y="15906750"/>
        <a:ext cx="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3" name="Chart 3"/>
        <xdr:cNvGraphicFramePr/>
      </xdr:nvGraphicFramePr>
      <xdr:xfrm>
        <a:off x="0" y="13134975"/>
        <a:ext cx="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4" name="Chart 4"/>
        <xdr:cNvGraphicFramePr/>
      </xdr:nvGraphicFramePr>
      <xdr:xfrm>
        <a:off x="0" y="15906750"/>
        <a:ext cx="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</xdr:row>
      <xdr:rowOff>142875</xdr:rowOff>
    </xdr:from>
    <xdr:to>
      <xdr:col>0</xdr:col>
      <xdr:colOff>0</xdr:colOff>
      <xdr:row>22</xdr:row>
      <xdr:rowOff>0</xdr:rowOff>
    </xdr:to>
    <xdr:graphicFrame>
      <xdr:nvGraphicFramePr>
        <xdr:cNvPr id="5" name="Chart 5"/>
        <xdr:cNvGraphicFramePr/>
      </xdr:nvGraphicFramePr>
      <xdr:xfrm>
        <a:off x="0" y="952500"/>
        <a:ext cx="0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34\FM_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workbookViewId="0" topLeftCell="A55">
      <selection activeCell="Q79" sqref="Q79"/>
    </sheetView>
  </sheetViews>
  <sheetFormatPr defaultColWidth="11.421875" defaultRowHeight="12.75"/>
  <cols>
    <col min="1" max="16" width="7.7109375" style="0" customWidth="1"/>
  </cols>
  <sheetData>
    <row r="2" spans="4:7" ht="14.25">
      <c r="D2" s="1" t="s">
        <v>1</v>
      </c>
      <c r="E2" s="2">
        <v>0.3826</v>
      </c>
      <c r="F2" s="2"/>
      <c r="G2" s="128">
        <v>0.41891146057248074</v>
      </c>
    </row>
    <row r="3" spans="4:7" ht="12.75">
      <c r="D3" s="1" t="s">
        <v>11</v>
      </c>
      <c r="E3" s="5">
        <v>80.8</v>
      </c>
      <c r="F3" s="3"/>
      <c r="G3" s="129">
        <v>80</v>
      </c>
    </row>
    <row r="4" spans="4:5" ht="14.25">
      <c r="D4" s="269" t="s">
        <v>2</v>
      </c>
      <c r="E4" s="269"/>
    </row>
    <row r="6" spans="1:16" ht="13.5" thickBot="1">
      <c r="A6" s="56" t="s">
        <v>12</v>
      </c>
      <c r="B6" s="277" t="s">
        <v>90</v>
      </c>
      <c r="C6" s="278"/>
      <c r="D6" s="6"/>
      <c r="E6" s="6"/>
      <c r="F6" s="6"/>
      <c r="G6" s="6"/>
      <c r="H6" s="6"/>
      <c r="N6" s="56" t="s">
        <v>12</v>
      </c>
      <c r="O6" s="277" t="s">
        <v>90</v>
      </c>
      <c r="P6" s="278"/>
    </row>
    <row r="7" spans="1:16" ht="14.25" thickBot="1" thickTop="1">
      <c r="A7" s="50" t="s">
        <v>9</v>
      </c>
      <c r="B7" s="279" t="s">
        <v>93</v>
      </c>
      <c r="C7" s="280"/>
      <c r="D7" s="280"/>
      <c r="E7" s="280"/>
      <c r="F7" s="280"/>
      <c r="G7" s="280"/>
      <c r="H7" s="281"/>
      <c r="I7" s="279" t="s">
        <v>94</v>
      </c>
      <c r="J7" s="280"/>
      <c r="K7" s="280"/>
      <c r="L7" s="280"/>
      <c r="M7" s="280"/>
      <c r="N7" s="280"/>
      <c r="O7" s="282"/>
      <c r="P7" s="74" t="s">
        <v>9</v>
      </c>
    </row>
    <row r="8" spans="1:16" ht="13.5" thickBot="1">
      <c r="A8" s="51" t="s">
        <v>13</v>
      </c>
      <c r="B8" s="7"/>
      <c r="C8" s="7"/>
      <c r="D8" s="8"/>
      <c r="E8" s="9"/>
      <c r="F8" s="7"/>
      <c r="G8" s="8"/>
      <c r="H8" s="10"/>
      <c r="I8" s="7"/>
      <c r="J8" s="7"/>
      <c r="K8" s="8"/>
      <c r="L8" s="9"/>
      <c r="M8" s="7"/>
      <c r="N8" s="8"/>
      <c r="O8" s="75"/>
      <c r="P8" s="72" t="s">
        <v>13</v>
      </c>
    </row>
    <row r="9" spans="1:16" ht="14.25" thickBot="1">
      <c r="A9" s="52" t="s">
        <v>0</v>
      </c>
      <c r="B9" s="11" t="s">
        <v>3</v>
      </c>
      <c r="C9" s="12" t="s">
        <v>5</v>
      </c>
      <c r="D9" s="12" t="s">
        <v>7</v>
      </c>
      <c r="E9" s="12" t="s">
        <v>4</v>
      </c>
      <c r="F9" s="12" t="s">
        <v>6</v>
      </c>
      <c r="G9" s="12" t="s">
        <v>8</v>
      </c>
      <c r="H9" s="13" t="s">
        <v>27</v>
      </c>
      <c r="I9" s="11" t="s">
        <v>3</v>
      </c>
      <c r="J9" s="12" t="s">
        <v>5</v>
      </c>
      <c r="K9" s="30" t="s">
        <v>7</v>
      </c>
      <c r="L9" s="29" t="s">
        <v>4</v>
      </c>
      <c r="M9" s="12" t="s">
        <v>6</v>
      </c>
      <c r="N9" s="12" t="s">
        <v>8</v>
      </c>
      <c r="O9" s="30" t="s">
        <v>27</v>
      </c>
      <c r="P9" s="73" t="s">
        <v>0</v>
      </c>
    </row>
    <row r="10" spans="1:16" s="76" customFormat="1" ht="10.5" customHeight="1">
      <c r="A10" s="33">
        <v>0</v>
      </c>
      <c r="B10" s="110"/>
      <c r="C10" s="111">
        <v>5.853</v>
      </c>
      <c r="D10" s="100">
        <f>$E$2*($E$3/C10)^2</f>
        <v>72.9139521675316</v>
      </c>
      <c r="E10" s="112"/>
      <c r="F10" s="111">
        <v>5.867</v>
      </c>
      <c r="G10" s="100">
        <f>$E$2*($E$3/F10)^2</f>
        <v>72.56638870916531</v>
      </c>
      <c r="H10" s="113"/>
      <c r="I10" s="110"/>
      <c r="J10" s="114">
        <v>5.887</v>
      </c>
      <c r="K10" s="100">
        <f>$E$2*($E$3/J10)^2</f>
        <v>72.07416432847506</v>
      </c>
      <c r="L10" s="110"/>
      <c r="M10" s="114">
        <v>5.896</v>
      </c>
      <c r="N10" s="100">
        <f>$E$2*($E$3/M10)^2</f>
        <v>71.85429580848687</v>
      </c>
      <c r="O10" s="115"/>
      <c r="P10" s="32">
        <v>0</v>
      </c>
    </row>
    <row r="11" spans="1:16" s="76" customFormat="1" ht="10.5" customHeight="1">
      <c r="A11" s="34">
        <v>1</v>
      </c>
      <c r="B11" s="98"/>
      <c r="C11" s="99">
        <v>5.87</v>
      </c>
      <c r="D11" s="100">
        <f aca="true" t="shared" si="0" ref="D11:D73">$E$2*($E$3/C11)^2</f>
        <v>72.49223418241338</v>
      </c>
      <c r="E11" s="101"/>
      <c r="F11" s="99">
        <v>5.915</v>
      </c>
      <c r="G11" s="100">
        <f aca="true" t="shared" si="1" ref="G11:G73">$E$2*($E$3/F11)^2</f>
        <v>71.3934204270273</v>
      </c>
      <c r="H11" s="102"/>
      <c r="I11" s="98"/>
      <c r="J11" s="99">
        <v>5.993</v>
      </c>
      <c r="K11" s="100">
        <f aca="true" t="shared" si="2" ref="K11:K73">$E$2*($E$3/J11)^2</f>
        <v>69.54711705622184</v>
      </c>
      <c r="L11" s="98"/>
      <c r="M11" s="99">
        <v>5.906</v>
      </c>
      <c r="N11" s="100">
        <f aca="true" t="shared" si="3" ref="N11:N73">$E$2*($E$3/M11)^2</f>
        <v>71.61117537435169</v>
      </c>
      <c r="O11" s="103"/>
      <c r="P11" s="77">
        <v>1</v>
      </c>
    </row>
    <row r="12" spans="1:16" s="76" customFormat="1" ht="10.5" customHeight="1">
      <c r="A12" s="34">
        <v>2</v>
      </c>
      <c r="B12" s="98"/>
      <c r="C12" s="99">
        <v>5.922</v>
      </c>
      <c r="D12" s="100">
        <f t="shared" si="0"/>
        <v>71.2247414063793</v>
      </c>
      <c r="E12" s="101"/>
      <c r="F12" s="99">
        <v>5.78</v>
      </c>
      <c r="G12" s="100">
        <f t="shared" si="1"/>
        <v>74.76735383915421</v>
      </c>
      <c r="H12" s="102"/>
      <c r="I12" s="98"/>
      <c r="J12" s="99">
        <v>5.934</v>
      </c>
      <c r="K12" s="100">
        <f t="shared" si="2"/>
        <v>70.93696496763806</v>
      </c>
      <c r="L12" s="98"/>
      <c r="M12" s="99">
        <v>5.888</v>
      </c>
      <c r="N12" s="100">
        <f t="shared" si="3"/>
        <v>72.0496846939981</v>
      </c>
      <c r="O12" s="103"/>
      <c r="P12" s="77">
        <v>2</v>
      </c>
    </row>
    <row r="13" spans="1:16" s="76" customFormat="1" ht="10.5" customHeight="1">
      <c r="A13" s="34">
        <v>3</v>
      </c>
      <c r="B13" s="98"/>
      <c r="C13" s="99">
        <v>5.801</v>
      </c>
      <c r="D13" s="100">
        <f t="shared" si="0"/>
        <v>74.22700821871743</v>
      </c>
      <c r="E13" s="101"/>
      <c r="F13" s="99">
        <v>5.851</v>
      </c>
      <c r="G13" s="100">
        <f t="shared" si="1"/>
        <v>72.96380785986504</v>
      </c>
      <c r="H13" s="102"/>
      <c r="I13" s="98"/>
      <c r="J13" s="99">
        <v>5.918</v>
      </c>
      <c r="K13" s="100">
        <f t="shared" si="2"/>
        <v>71.32105612344715</v>
      </c>
      <c r="L13" s="98"/>
      <c r="M13" s="99">
        <v>6.02</v>
      </c>
      <c r="N13" s="100">
        <f t="shared" si="3"/>
        <v>68.92467147161732</v>
      </c>
      <c r="O13" s="103"/>
      <c r="P13" s="77">
        <v>3</v>
      </c>
    </row>
    <row r="14" spans="1:16" s="76" customFormat="1" ht="10.5" customHeight="1">
      <c r="A14" s="34">
        <v>4</v>
      </c>
      <c r="B14" s="98"/>
      <c r="C14" s="99">
        <v>5.933</v>
      </c>
      <c r="D14" s="100">
        <f t="shared" si="0"/>
        <v>70.96087966277969</v>
      </c>
      <c r="E14" s="101"/>
      <c r="F14" s="99">
        <v>5.854</v>
      </c>
      <c r="G14" s="100">
        <f t="shared" si="1"/>
        <v>72.88904348134639</v>
      </c>
      <c r="H14" s="102"/>
      <c r="I14" s="98"/>
      <c r="J14" s="99">
        <v>5.947</v>
      </c>
      <c r="K14" s="100">
        <f t="shared" si="2"/>
        <v>70.6271709160982</v>
      </c>
      <c r="L14" s="98"/>
      <c r="M14" s="99">
        <v>5.989</v>
      </c>
      <c r="N14" s="100">
        <f t="shared" si="3"/>
        <v>69.64004788541891</v>
      </c>
      <c r="O14" s="103"/>
      <c r="P14" s="77">
        <v>4</v>
      </c>
    </row>
    <row r="15" spans="1:16" s="76" customFormat="1" ht="10.5" customHeight="1">
      <c r="A15" s="34">
        <v>5</v>
      </c>
      <c r="B15" s="98"/>
      <c r="C15" s="99">
        <v>5.912</v>
      </c>
      <c r="D15" s="100">
        <f t="shared" si="0"/>
        <v>71.46589492072269</v>
      </c>
      <c r="E15" s="101"/>
      <c r="F15" s="99">
        <v>5.872</v>
      </c>
      <c r="G15" s="100">
        <f t="shared" si="1"/>
        <v>72.44286096117722</v>
      </c>
      <c r="H15" s="102"/>
      <c r="I15" s="98"/>
      <c r="J15" s="99">
        <v>5.897</v>
      </c>
      <c r="K15" s="100">
        <f t="shared" si="2"/>
        <v>71.82992809494995</v>
      </c>
      <c r="L15" s="98"/>
      <c r="M15" s="99">
        <v>5.645</v>
      </c>
      <c r="N15" s="100">
        <f t="shared" si="3"/>
        <v>78.38623311191152</v>
      </c>
      <c r="O15" s="103"/>
      <c r="P15" s="77">
        <v>5</v>
      </c>
    </row>
    <row r="16" spans="1:16" s="76" customFormat="1" ht="10.5" customHeight="1">
      <c r="A16" s="34">
        <v>6</v>
      </c>
      <c r="B16" s="98"/>
      <c r="C16" s="99">
        <v>5.919</v>
      </c>
      <c r="D16" s="100">
        <f t="shared" si="0"/>
        <v>71.2969591370076</v>
      </c>
      <c r="E16" s="101"/>
      <c r="F16" s="99">
        <v>5.985</v>
      </c>
      <c r="G16" s="100">
        <f t="shared" si="1"/>
        <v>69.73316510435096</v>
      </c>
      <c r="H16" s="102"/>
      <c r="I16" s="98"/>
      <c r="J16" s="99">
        <v>5.926</v>
      </c>
      <c r="K16" s="100">
        <f t="shared" si="2"/>
        <v>71.1286216583447</v>
      </c>
      <c r="L16" s="98"/>
      <c r="M16" s="99">
        <v>5.928</v>
      </c>
      <c r="N16" s="100">
        <f t="shared" si="3"/>
        <v>71.08063473330894</v>
      </c>
      <c r="O16" s="103"/>
      <c r="P16" s="77">
        <v>6</v>
      </c>
    </row>
    <row r="17" spans="1:16" s="76" customFormat="1" ht="10.5" customHeight="1">
      <c r="A17" s="34">
        <v>7</v>
      </c>
      <c r="B17" s="98"/>
      <c r="C17" s="99">
        <v>5.902</v>
      </c>
      <c r="D17" s="100">
        <f t="shared" si="0"/>
        <v>71.70827526201423</v>
      </c>
      <c r="E17" s="101"/>
      <c r="F17" s="99">
        <v>5.904</v>
      </c>
      <c r="G17" s="100">
        <f t="shared" si="1"/>
        <v>71.659700648497</v>
      </c>
      <c r="H17" s="102"/>
      <c r="I17" s="98"/>
      <c r="J17" s="99">
        <v>5.93</v>
      </c>
      <c r="K17" s="100">
        <f t="shared" si="2"/>
        <v>71.03269635346611</v>
      </c>
      <c r="L17" s="98"/>
      <c r="M17" s="99">
        <v>5.973</v>
      </c>
      <c r="N17" s="100">
        <f t="shared" si="3"/>
        <v>70.01364009576102</v>
      </c>
      <c r="O17" s="103"/>
      <c r="P17" s="77">
        <v>7</v>
      </c>
    </row>
    <row r="18" spans="1:16" s="76" customFormat="1" ht="10.5" customHeight="1">
      <c r="A18" s="34">
        <v>8</v>
      </c>
      <c r="B18" s="98"/>
      <c r="C18" s="99">
        <v>5.946</v>
      </c>
      <c r="D18" s="100">
        <f t="shared" si="0"/>
        <v>70.65092910983016</v>
      </c>
      <c r="E18" s="101"/>
      <c r="F18" s="99">
        <v>5.955</v>
      </c>
      <c r="G18" s="100">
        <f t="shared" si="1"/>
        <v>70.43753604031355</v>
      </c>
      <c r="H18" s="102"/>
      <c r="I18" s="98"/>
      <c r="J18" s="99">
        <v>5.927</v>
      </c>
      <c r="K18" s="100">
        <f t="shared" si="2"/>
        <v>71.10462212358226</v>
      </c>
      <c r="L18" s="98"/>
      <c r="M18" s="99">
        <v>5.906</v>
      </c>
      <c r="N18" s="100">
        <f t="shared" si="3"/>
        <v>71.61117537435169</v>
      </c>
      <c r="O18" s="103"/>
      <c r="P18" s="77">
        <v>8</v>
      </c>
    </row>
    <row r="19" spans="1:16" s="76" customFormat="1" ht="10.5" customHeight="1">
      <c r="A19" s="34">
        <v>9</v>
      </c>
      <c r="B19" s="98"/>
      <c r="C19" s="99">
        <v>5.937</v>
      </c>
      <c r="D19" s="100">
        <f t="shared" si="0"/>
        <v>70.86529337335719</v>
      </c>
      <c r="E19" s="101"/>
      <c r="F19" s="99">
        <v>5.929</v>
      </c>
      <c r="G19" s="100">
        <f t="shared" si="1"/>
        <v>71.0566594793321</v>
      </c>
      <c r="H19" s="102"/>
      <c r="I19" s="98"/>
      <c r="J19" s="99">
        <v>5.881</v>
      </c>
      <c r="K19" s="100">
        <f t="shared" si="2"/>
        <v>72.2213044691488</v>
      </c>
      <c r="L19" s="98"/>
      <c r="M19" s="99">
        <v>5.956</v>
      </c>
      <c r="N19" s="100">
        <f t="shared" si="3"/>
        <v>70.41388539461761</v>
      </c>
      <c r="O19" s="103"/>
      <c r="P19" s="77">
        <v>9</v>
      </c>
    </row>
    <row r="20" spans="1:16" s="76" customFormat="1" ht="10.5" customHeight="1">
      <c r="A20" s="34">
        <v>10</v>
      </c>
      <c r="B20" s="98"/>
      <c r="C20" s="99">
        <v>5.878</v>
      </c>
      <c r="D20" s="100">
        <f t="shared" si="0"/>
        <v>72.2950435653108</v>
      </c>
      <c r="E20" s="101"/>
      <c r="F20" s="99">
        <v>5.975</v>
      </c>
      <c r="G20" s="100">
        <f t="shared" si="1"/>
        <v>69.9667768841582</v>
      </c>
      <c r="H20" s="102"/>
      <c r="I20" s="98"/>
      <c r="J20" s="99">
        <v>6.03</v>
      </c>
      <c r="K20" s="100">
        <f t="shared" si="2"/>
        <v>68.69625515320027</v>
      </c>
      <c r="L20" s="98"/>
      <c r="M20" s="99">
        <v>6.032</v>
      </c>
      <c r="N20" s="100">
        <f t="shared" si="3"/>
        <v>68.65070815948891</v>
      </c>
      <c r="O20" s="103"/>
      <c r="P20" s="77">
        <v>10</v>
      </c>
    </row>
    <row r="21" spans="1:16" s="76" customFormat="1" ht="10.5" customHeight="1">
      <c r="A21" s="34">
        <v>11</v>
      </c>
      <c r="B21" s="98"/>
      <c r="C21" s="99">
        <v>5.898</v>
      </c>
      <c r="D21" s="100">
        <f t="shared" si="0"/>
        <v>71.80557277492667</v>
      </c>
      <c r="E21" s="101"/>
      <c r="F21" s="99">
        <v>5.885</v>
      </c>
      <c r="G21" s="100">
        <f t="shared" si="1"/>
        <v>72.12316103972414</v>
      </c>
      <c r="H21" s="102"/>
      <c r="I21" s="98"/>
      <c r="J21" s="99">
        <v>6.016</v>
      </c>
      <c r="K21" s="100">
        <f t="shared" si="2"/>
        <v>69.01635709031234</v>
      </c>
      <c r="L21" s="98"/>
      <c r="M21" s="99">
        <v>5.997</v>
      </c>
      <c r="N21" s="100">
        <f t="shared" si="3"/>
        <v>69.45437211963772</v>
      </c>
      <c r="O21" s="103"/>
      <c r="P21" s="77">
        <v>11</v>
      </c>
    </row>
    <row r="22" spans="1:16" s="76" customFormat="1" ht="10.5" customHeight="1">
      <c r="A22" s="34">
        <v>12</v>
      </c>
      <c r="B22" s="98"/>
      <c r="C22" s="99">
        <v>5.931</v>
      </c>
      <c r="D22" s="100">
        <f t="shared" si="0"/>
        <v>71.00874534753213</v>
      </c>
      <c r="E22" s="101"/>
      <c r="F22" s="99">
        <v>5.873</v>
      </c>
      <c r="G22" s="100">
        <f t="shared" si="1"/>
        <v>72.41819326374431</v>
      </c>
      <c r="H22" s="102"/>
      <c r="I22" s="98"/>
      <c r="J22" s="99">
        <v>6.012</v>
      </c>
      <c r="K22" s="100">
        <f t="shared" si="2"/>
        <v>69.10822577510758</v>
      </c>
      <c r="L22" s="98"/>
      <c r="M22" s="99">
        <v>6.038</v>
      </c>
      <c r="N22" s="100">
        <f t="shared" si="3"/>
        <v>68.51433863547865</v>
      </c>
      <c r="O22" s="103"/>
      <c r="P22" s="77">
        <v>12</v>
      </c>
    </row>
    <row r="23" spans="1:16" s="76" customFormat="1" ht="10.5" customHeight="1">
      <c r="A23" s="34">
        <v>13</v>
      </c>
      <c r="B23" s="98"/>
      <c r="C23" s="99">
        <v>5.929</v>
      </c>
      <c r="D23" s="100">
        <f t="shared" si="0"/>
        <v>71.0566594793321</v>
      </c>
      <c r="E23" s="101"/>
      <c r="F23" s="99">
        <v>5.9</v>
      </c>
      <c r="G23" s="100">
        <f t="shared" si="1"/>
        <v>71.75689928181556</v>
      </c>
      <c r="H23" s="102"/>
      <c r="I23" s="98"/>
      <c r="J23" s="99">
        <v>5.908</v>
      </c>
      <c r="K23" s="100">
        <f t="shared" si="2"/>
        <v>71.56269937277935</v>
      </c>
      <c r="L23" s="98"/>
      <c r="M23" s="99">
        <v>5.926</v>
      </c>
      <c r="N23" s="100">
        <f t="shared" si="3"/>
        <v>71.1286216583447</v>
      </c>
      <c r="O23" s="103"/>
      <c r="P23" s="77">
        <v>13</v>
      </c>
    </row>
    <row r="24" spans="1:16" s="76" customFormat="1" ht="10.5" customHeight="1">
      <c r="A24" s="34">
        <v>14</v>
      </c>
      <c r="B24" s="98"/>
      <c r="C24" s="99">
        <v>5.931</v>
      </c>
      <c r="D24" s="100">
        <f t="shared" si="0"/>
        <v>71.00874534753213</v>
      </c>
      <c r="E24" s="101"/>
      <c r="F24" s="99">
        <v>5.964</v>
      </c>
      <c r="G24" s="100">
        <f t="shared" si="1"/>
        <v>70.22510830689478</v>
      </c>
      <c r="H24" s="102"/>
      <c r="I24" s="98"/>
      <c r="J24" s="99">
        <v>5.949</v>
      </c>
      <c r="K24" s="100">
        <f t="shared" si="2"/>
        <v>70.57969046640378</v>
      </c>
      <c r="L24" s="98"/>
      <c r="M24" s="99">
        <v>5.966</v>
      </c>
      <c r="N24" s="100">
        <f t="shared" si="3"/>
        <v>70.17803265324378</v>
      </c>
      <c r="O24" s="103"/>
      <c r="P24" s="77">
        <v>14</v>
      </c>
    </row>
    <row r="25" spans="1:16" s="76" customFormat="1" ht="10.5" customHeight="1">
      <c r="A25" s="34">
        <v>15</v>
      </c>
      <c r="B25" s="98"/>
      <c r="C25" s="99">
        <v>5.888</v>
      </c>
      <c r="D25" s="100">
        <f t="shared" si="0"/>
        <v>72.0496846939981</v>
      </c>
      <c r="E25" s="101"/>
      <c r="F25" s="99">
        <v>6.013</v>
      </c>
      <c r="G25" s="100">
        <f t="shared" si="1"/>
        <v>69.08524141481912</v>
      </c>
      <c r="H25" s="102"/>
      <c r="I25" s="98"/>
      <c r="J25" s="99">
        <v>5.981</v>
      </c>
      <c r="K25" s="100">
        <f t="shared" si="2"/>
        <v>69.82646921180292</v>
      </c>
      <c r="L25" s="98"/>
      <c r="M25" s="99">
        <v>5.987</v>
      </c>
      <c r="N25" s="100">
        <f t="shared" si="3"/>
        <v>69.68658316503306</v>
      </c>
      <c r="O25" s="103"/>
      <c r="P25" s="77">
        <v>15</v>
      </c>
    </row>
    <row r="26" spans="1:16" s="76" customFormat="1" ht="10.5" customHeight="1">
      <c r="A26" s="34">
        <v>16</v>
      </c>
      <c r="B26" s="98"/>
      <c r="C26" s="99">
        <v>5.896</v>
      </c>
      <c r="D26" s="100">
        <f t="shared" si="0"/>
        <v>71.85429580848687</v>
      </c>
      <c r="E26" s="101"/>
      <c r="F26" s="99">
        <v>5.936</v>
      </c>
      <c r="G26" s="100">
        <f t="shared" si="1"/>
        <v>70.88917183106778</v>
      </c>
      <c r="H26" s="102"/>
      <c r="I26" s="98"/>
      <c r="J26" s="99">
        <v>5.927</v>
      </c>
      <c r="K26" s="100">
        <f t="shared" si="2"/>
        <v>71.10462212358226</v>
      </c>
      <c r="L26" s="98"/>
      <c r="M26" s="99">
        <v>5.87</v>
      </c>
      <c r="N26" s="100">
        <f t="shared" si="3"/>
        <v>72.49223418241338</v>
      </c>
      <c r="O26" s="103"/>
      <c r="P26" s="77">
        <v>16</v>
      </c>
    </row>
    <row r="27" spans="1:16" s="76" customFormat="1" ht="10.5" customHeight="1">
      <c r="A27" s="34">
        <v>17</v>
      </c>
      <c r="B27" s="98"/>
      <c r="C27" s="99">
        <v>5.871</v>
      </c>
      <c r="D27" s="100">
        <f t="shared" si="0"/>
        <v>72.46754126453664</v>
      </c>
      <c r="E27" s="101"/>
      <c r="F27" s="99">
        <v>5.954</v>
      </c>
      <c r="G27" s="100">
        <f t="shared" si="1"/>
        <v>70.46119860369427</v>
      </c>
      <c r="H27" s="102"/>
      <c r="I27" s="98"/>
      <c r="J27" s="99">
        <v>5.907</v>
      </c>
      <c r="K27" s="100">
        <f t="shared" si="2"/>
        <v>71.58693121866442</v>
      </c>
      <c r="L27" s="98"/>
      <c r="M27" s="99">
        <v>5.972</v>
      </c>
      <c r="N27" s="100">
        <f t="shared" si="3"/>
        <v>70.03708935963272</v>
      </c>
      <c r="O27" s="103"/>
      <c r="P27" s="77">
        <v>17</v>
      </c>
    </row>
    <row r="28" spans="1:16" s="76" customFormat="1" ht="10.5" customHeight="1">
      <c r="A28" s="34">
        <v>18</v>
      </c>
      <c r="B28" s="98"/>
      <c r="C28" s="99">
        <v>5.966</v>
      </c>
      <c r="D28" s="100">
        <f t="shared" si="0"/>
        <v>70.17803265324378</v>
      </c>
      <c r="E28" s="101"/>
      <c r="F28" s="99">
        <v>5.865</v>
      </c>
      <c r="G28" s="100">
        <f t="shared" si="1"/>
        <v>72.61588829074755</v>
      </c>
      <c r="H28" s="102"/>
      <c r="I28" s="98"/>
      <c r="J28" s="99">
        <v>5.874</v>
      </c>
      <c r="K28" s="100">
        <f t="shared" si="2"/>
        <v>72.39353816365444</v>
      </c>
      <c r="L28" s="98"/>
      <c r="M28" s="99">
        <v>5.82</v>
      </c>
      <c r="N28" s="100">
        <f t="shared" si="3"/>
        <v>73.74315560751525</v>
      </c>
      <c r="O28" s="103"/>
      <c r="P28" s="77">
        <v>18</v>
      </c>
    </row>
    <row r="29" spans="1:16" s="76" customFormat="1" ht="10.5" customHeight="1">
      <c r="A29" s="34">
        <v>19</v>
      </c>
      <c r="B29" s="98"/>
      <c r="C29" s="99">
        <v>5.926</v>
      </c>
      <c r="D29" s="100">
        <f t="shared" si="0"/>
        <v>71.1286216583447</v>
      </c>
      <c r="E29" s="101"/>
      <c r="F29" s="99">
        <v>5.901</v>
      </c>
      <c r="G29" s="100">
        <f t="shared" si="1"/>
        <v>71.73258109194295</v>
      </c>
      <c r="H29" s="102"/>
      <c r="I29" s="98"/>
      <c r="J29" s="99">
        <v>5.942</v>
      </c>
      <c r="K29" s="100">
        <f t="shared" si="2"/>
        <v>70.7460818655281</v>
      </c>
      <c r="L29" s="98"/>
      <c r="M29" s="99">
        <v>5.803</v>
      </c>
      <c r="N29" s="100">
        <f t="shared" si="3"/>
        <v>74.17585245992039</v>
      </c>
      <c r="O29" s="103"/>
      <c r="P29" s="77">
        <v>19</v>
      </c>
    </row>
    <row r="30" spans="1:16" s="76" customFormat="1" ht="10.5" customHeight="1">
      <c r="A30" s="34">
        <v>20</v>
      </c>
      <c r="B30" s="98"/>
      <c r="C30" s="99">
        <v>5.955</v>
      </c>
      <c r="D30" s="100">
        <f t="shared" si="0"/>
        <v>70.43753604031355</v>
      </c>
      <c r="E30" s="101"/>
      <c r="F30" s="99">
        <v>5.906</v>
      </c>
      <c r="G30" s="100">
        <f t="shared" si="1"/>
        <v>71.61117537435169</v>
      </c>
      <c r="H30" s="102"/>
      <c r="I30" s="98"/>
      <c r="J30" s="99">
        <v>6.022</v>
      </c>
      <c r="K30" s="100">
        <f t="shared" si="2"/>
        <v>68.87889716009745</v>
      </c>
      <c r="L30" s="98"/>
      <c r="M30" s="99">
        <v>5.962</v>
      </c>
      <c r="N30" s="100">
        <f t="shared" si="3"/>
        <v>70.2722313441914</v>
      </c>
      <c r="O30" s="103"/>
      <c r="P30" s="77">
        <v>20</v>
      </c>
    </row>
    <row r="31" spans="1:16" s="76" customFormat="1" ht="10.5" customHeight="1">
      <c r="A31" s="34">
        <v>21</v>
      </c>
      <c r="B31" s="98"/>
      <c r="C31" s="99">
        <v>5.907</v>
      </c>
      <c r="D31" s="100">
        <f t="shared" si="0"/>
        <v>71.58693121866442</v>
      </c>
      <c r="E31" s="101"/>
      <c r="F31" s="99">
        <v>5.962</v>
      </c>
      <c r="G31" s="100">
        <f t="shared" si="1"/>
        <v>70.2722313441914</v>
      </c>
      <c r="H31" s="102"/>
      <c r="I31" s="98"/>
      <c r="J31" s="99">
        <v>5.942</v>
      </c>
      <c r="K31" s="100">
        <f t="shared" si="2"/>
        <v>70.7460818655281</v>
      </c>
      <c r="L31" s="98"/>
      <c r="M31" s="99">
        <v>5.864</v>
      </c>
      <c r="N31" s="100">
        <f t="shared" si="3"/>
        <v>72.6406570765454</v>
      </c>
      <c r="O31" s="103"/>
      <c r="P31" s="77">
        <v>21</v>
      </c>
    </row>
    <row r="32" spans="1:16" s="76" customFormat="1" ht="10.5" customHeight="1">
      <c r="A32" s="34">
        <v>22</v>
      </c>
      <c r="B32" s="98"/>
      <c r="C32" s="99">
        <v>5.961</v>
      </c>
      <c r="D32" s="100">
        <f t="shared" si="0"/>
        <v>70.29581065158165</v>
      </c>
      <c r="E32" s="101"/>
      <c r="F32" s="99">
        <v>5.956</v>
      </c>
      <c r="G32" s="100">
        <f t="shared" si="1"/>
        <v>70.41388539461761</v>
      </c>
      <c r="H32" s="102"/>
      <c r="I32" s="98"/>
      <c r="J32" s="99">
        <v>6.013</v>
      </c>
      <c r="K32" s="100">
        <f t="shared" si="2"/>
        <v>69.08524141481912</v>
      </c>
      <c r="L32" s="98"/>
      <c r="M32" s="99">
        <v>5.963</v>
      </c>
      <c r="N32" s="100">
        <f t="shared" si="3"/>
        <v>70.24866389861408</v>
      </c>
      <c r="O32" s="103"/>
      <c r="P32" s="77">
        <v>22</v>
      </c>
    </row>
    <row r="33" spans="1:16" s="76" customFormat="1" ht="10.5" customHeight="1">
      <c r="A33" s="34">
        <v>23</v>
      </c>
      <c r="B33" s="98"/>
      <c r="C33" s="99">
        <v>5.941</v>
      </c>
      <c r="D33" s="100">
        <f t="shared" si="0"/>
        <v>70.7699000900427</v>
      </c>
      <c r="E33" s="101"/>
      <c r="F33" s="99">
        <v>5.977</v>
      </c>
      <c r="G33" s="100">
        <f t="shared" si="1"/>
        <v>69.91996070822933</v>
      </c>
      <c r="H33" s="102"/>
      <c r="I33" s="98"/>
      <c r="J33" s="99">
        <v>5.919</v>
      </c>
      <c r="K33" s="100">
        <f t="shared" si="2"/>
        <v>71.2969591370076</v>
      </c>
      <c r="L33" s="98"/>
      <c r="M33" s="99">
        <v>5.977</v>
      </c>
      <c r="N33" s="100">
        <f t="shared" si="3"/>
        <v>69.91996070822933</v>
      </c>
      <c r="O33" s="103"/>
      <c r="P33" s="77">
        <v>23</v>
      </c>
    </row>
    <row r="34" spans="1:16" s="76" customFormat="1" ht="10.5" customHeight="1">
      <c r="A34" s="34">
        <v>24</v>
      </c>
      <c r="B34" s="98"/>
      <c r="C34" s="99">
        <v>5.863</v>
      </c>
      <c r="D34" s="100">
        <f t="shared" si="0"/>
        <v>72.6654385372015</v>
      </c>
      <c r="E34" s="101"/>
      <c r="F34" s="99">
        <v>5.987</v>
      </c>
      <c r="G34" s="100">
        <f t="shared" si="1"/>
        <v>69.68658316503306</v>
      </c>
      <c r="H34" s="102"/>
      <c r="I34" s="98"/>
      <c r="J34" s="99">
        <v>6.044</v>
      </c>
      <c r="K34" s="100">
        <f t="shared" si="2"/>
        <v>68.37837504013147</v>
      </c>
      <c r="L34" s="98"/>
      <c r="M34" s="99">
        <v>5.916</v>
      </c>
      <c r="N34" s="100">
        <f t="shared" si="3"/>
        <v>71.36928676019147</v>
      </c>
      <c r="O34" s="103"/>
      <c r="P34" s="77">
        <v>24</v>
      </c>
    </row>
    <row r="35" spans="1:16" s="76" customFormat="1" ht="10.5" customHeight="1">
      <c r="A35" s="34">
        <v>25</v>
      </c>
      <c r="B35" s="98"/>
      <c r="C35" s="99">
        <v>5.951</v>
      </c>
      <c r="D35" s="100">
        <f t="shared" si="0"/>
        <v>70.53225788006411</v>
      </c>
      <c r="E35" s="101"/>
      <c r="F35" s="99">
        <v>5.977</v>
      </c>
      <c r="G35" s="100">
        <f t="shared" si="1"/>
        <v>69.91996070822933</v>
      </c>
      <c r="H35" s="102"/>
      <c r="I35" s="98"/>
      <c r="J35" s="99">
        <v>5.952</v>
      </c>
      <c r="K35" s="100">
        <f t="shared" si="2"/>
        <v>70.50855951555091</v>
      </c>
      <c r="L35" s="98"/>
      <c r="M35" s="99">
        <v>5.933</v>
      </c>
      <c r="N35" s="100">
        <f t="shared" si="3"/>
        <v>70.96087966277969</v>
      </c>
      <c r="O35" s="103"/>
      <c r="P35" s="77">
        <v>25</v>
      </c>
    </row>
    <row r="36" spans="1:16" s="76" customFormat="1" ht="10.5" customHeight="1">
      <c r="A36" s="34">
        <v>26</v>
      </c>
      <c r="B36" s="98"/>
      <c r="C36" s="99">
        <v>5.894</v>
      </c>
      <c r="D36" s="100">
        <f t="shared" si="0"/>
        <v>71.90306844974943</v>
      </c>
      <c r="E36" s="101"/>
      <c r="F36" s="99">
        <v>5.83</v>
      </c>
      <c r="G36" s="100">
        <f t="shared" si="1"/>
        <v>73.49039433462102</v>
      </c>
      <c r="H36" s="102"/>
      <c r="I36" s="98"/>
      <c r="J36" s="99">
        <v>5.985</v>
      </c>
      <c r="K36" s="100">
        <f t="shared" si="2"/>
        <v>69.73316510435096</v>
      </c>
      <c r="L36" s="98"/>
      <c r="M36" s="99">
        <v>5.953</v>
      </c>
      <c r="N36" s="100">
        <f t="shared" si="3"/>
        <v>70.4848730927683</v>
      </c>
      <c r="O36" s="103"/>
      <c r="P36" s="77">
        <v>26</v>
      </c>
    </row>
    <row r="37" spans="1:16" s="76" customFormat="1" ht="10.5" customHeight="1">
      <c r="A37" s="34">
        <v>27</v>
      </c>
      <c r="B37" s="98"/>
      <c r="C37" s="99">
        <v>5.931</v>
      </c>
      <c r="D37" s="100">
        <f t="shared" si="0"/>
        <v>71.00874534753213</v>
      </c>
      <c r="E37" s="101"/>
      <c r="F37" s="99">
        <v>5.908</v>
      </c>
      <c r="G37" s="100">
        <f t="shared" si="1"/>
        <v>71.56269937277935</v>
      </c>
      <c r="H37" s="102"/>
      <c r="I37" s="98"/>
      <c r="J37" s="99">
        <v>5.921</v>
      </c>
      <c r="K37" s="100">
        <f t="shared" si="2"/>
        <v>71.24880178671826</v>
      </c>
      <c r="L37" s="98"/>
      <c r="M37" s="99">
        <v>6.015</v>
      </c>
      <c r="N37" s="100">
        <f t="shared" si="3"/>
        <v>69.03930708004167</v>
      </c>
      <c r="O37" s="103"/>
      <c r="P37" s="77">
        <v>27</v>
      </c>
    </row>
    <row r="38" spans="1:16" s="76" customFormat="1" ht="10.5" customHeight="1">
      <c r="A38" s="34">
        <v>28</v>
      </c>
      <c r="B38" s="98"/>
      <c r="C38" s="99">
        <v>5.92</v>
      </c>
      <c r="D38" s="100">
        <f t="shared" si="0"/>
        <v>71.27287436084734</v>
      </c>
      <c r="E38" s="101"/>
      <c r="F38" s="99">
        <v>5.94</v>
      </c>
      <c r="G38" s="100">
        <f t="shared" si="1"/>
        <v>70.79373034497613</v>
      </c>
      <c r="H38" s="102"/>
      <c r="I38" s="98"/>
      <c r="J38" s="99">
        <v>5.837</v>
      </c>
      <c r="K38" s="100">
        <f t="shared" si="2"/>
        <v>73.31423387733852</v>
      </c>
      <c r="L38" s="98"/>
      <c r="M38" s="99">
        <v>5.893</v>
      </c>
      <c r="N38" s="100">
        <f t="shared" si="3"/>
        <v>71.92747339431698</v>
      </c>
      <c r="O38" s="103"/>
      <c r="P38" s="77">
        <v>28</v>
      </c>
    </row>
    <row r="39" spans="1:16" s="76" customFormat="1" ht="10.5" customHeight="1">
      <c r="A39" s="34">
        <v>29</v>
      </c>
      <c r="B39" s="98"/>
      <c r="C39" s="99">
        <v>5.971</v>
      </c>
      <c r="D39" s="100">
        <f t="shared" si="0"/>
        <v>70.06055040606722</v>
      </c>
      <c r="E39" s="101"/>
      <c r="F39" s="99">
        <v>5.995</v>
      </c>
      <c r="G39" s="100">
        <f t="shared" si="1"/>
        <v>69.50072138235852</v>
      </c>
      <c r="H39" s="102"/>
      <c r="J39" s="99">
        <v>5.882</v>
      </c>
      <c r="K39" s="100">
        <f t="shared" si="2"/>
        <v>72.19674983967246</v>
      </c>
      <c r="L39" s="98"/>
      <c r="M39" s="99">
        <v>5.885</v>
      </c>
      <c r="N39" s="100">
        <f t="shared" si="3"/>
        <v>72.12316103972414</v>
      </c>
      <c r="O39" s="103"/>
      <c r="P39" s="77">
        <v>29</v>
      </c>
    </row>
    <row r="40" spans="1:16" s="76" customFormat="1" ht="10.5" customHeight="1">
      <c r="A40" s="34">
        <v>30</v>
      </c>
      <c r="B40" s="98"/>
      <c r="C40" s="99">
        <v>5.872</v>
      </c>
      <c r="D40" s="100">
        <f t="shared" si="0"/>
        <v>72.44286096117722</v>
      </c>
      <c r="E40" s="101"/>
      <c r="F40" s="99">
        <v>5.944</v>
      </c>
      <c r="G40" s="100">
        <f t="shared" si="1"/>
        <v>70.69848147537628</v>
      </c>
      <c r="H40" s="102"/>
      <c r="I40" s="98"/>
      <c r="J40" s="99">
        <v>6.01</v>
      </c>
      <c r="K40" s="100">
        <f t="shared" si="2"/>
        <v>69.154228919632</v>
      </c>
      <c r="L40" s="98"/>
      <c r="M40" s="99">
        <v>5.938</v>
      </c>
      <c r="N40" s="100">
        <f t="shared" si="3"/>
        <v>70.84142697851982</v>
      </c>
      <c r="O40" s="103"/>
      <c r="P40" s="77">
        <v>30</v>
      </c>
    </row>
    <row r="41" spans="1:16" s="76" customFormat="1" ht="10.5" customHeight="1">
      <c r="A41" s="34">
        <v>31</v>
      </c>
      <c r="B41" s="98"/>
      <c r="C41" s="99">
        <v>5.909</v>
      </c>
      <c r="D41" s="100">
        <f t="shared" si="0"/>
        <v>71.5384798283643</v>
      </c>
      <c r="E41" s="101"/>
      <c r="F41" s="99">
        <v>5.916</v>
      </c>
      <c r="G41" s="100">
        <f t="shared" si="1"/>
        <v>71.36928676019147</v>
      </c>
      <c r="H41" s="102"/>
      <c r="I41" s="98"/>
      <c r="J41" s="99">
        <v>5.972</v>
      </c>
      <c r="K41" s="100">
        <f t="shared" si="2"/>
        <v>70.03708935963272</v>
      </c>
      <c r="L41" s="98"/>
      <c r="M41" s="99">
        <v>6.039</v>
      </c>
      <c r="N41" s="100">
        <f t="shared" si="3"/>
        <v>68.49164989032896</v>
      </c>
      <c r="O41" s="103"/>
      <c r="P41" s="77">
        <v>31</v>
      </c>
    </row>
    <row r="42" spans="1:16" s="76" customFormat="1" ht="10.5" customHeight="1">
      <c r="A42" s="34">
        <v>32</v>
      </c>
      <c r="B42" s="98"/>
      <c r="C42" s="99">
        <v>5.899</v>
      </c>
      <c r="D42" s="100">
        <f t="shared" si="0"/>
        <v>71.78122984001384</v>
      </c>
      <c r="E42" s="101"/>
      <c r="F42" s="99">
        <v>5.935</v>
      </c>
      <c r="G42" s="100">
        <f t="shared" si="1"/>
        <v>70.91306235978223</v>
      </c>
      <c r="H42" s="102"/>
      <c r="I42" s="98"/>
      <c r="J42" s="99">
        <v>5.954</v>
      </c>
      <c r="K42" s="100">
        <f t="shared" si="2"/>
        <v>70.46119860369427</v>
      </c>
      <c r="L42" s="98"/>
      <c r="M42" s="99">
        <v>6.049</v>
      </c>
      <c r="N42" s="100">
        <f t="shared" si="3"/>
        <v>68.26538096699184</v>
      </c>
      <c r="O42" s="103"/>
      <c r="P42" s="77">
        <v>32</v>
      </c>
    </row>
    <row r="43" spans="1:16" s="76" customFormat="1" ht="10.5" customHeight="1">
      <c r="A43" s="34">
        <v>33</v>
      </c>
      <c r="B43" s="98"/>
      <c r="C43" s="99">
        <v>5.937</v>
      </c>
      <c r="D43" s="100">
        <f t="shared" si="0"/>
        <v>70.86529337335719</v>
      </c>
      <c r="E43" s="101"/>
      <c r="F43" s="99">
        <v>5.961</v>
      </c>
      <c r="G43" s="100">
        <f t="shared" si="1"/>
        <v>70.29581065158165</v>
      </c>
      <c r="H43" s="102"/>
      <c r="I43" s="98"/>
      <c r="J43" s="99">
        <v>5.948</v>
      </c>
      <c r="K43" s="100">
        <f t="shared" si="2"/>
        <v>70.60342470430797</v>
      </c>
      <c r="L43" s="98"/>
      <c r="M43" s="99">
        <v>6.068</v>
      </c>
      <c r="N43" s="100">
        <f t="shared" si="3"/>
        <v>67.8385478746911</v>
      </c>
      <c r="O43" s="103"/>
      <c r="P43" s="77">
        <v>33</v>
      </c>
    </row>
    <row r="44" spans="1:16" s="76" customFormat="1" ht="10.5" customHeight="1">
      <c r="A44" s="34">
        <v>34</v>
      </c>
      <c r="B44" s="98"/>
      <c r="C44" s="99">
        <v>5.874</v>
      </c>
      <c r="D44" s="100">
        <f t="shared" si="0"/>
        <v>72.39353816365444</v>
      </c>
      <c r="E44" s="101"/>
      <c r="F44" s="99">
        <v>6.059</v>
      </c>
      <c r="G44" s="100">
        <f t="shared" si="1"/>
        <v>68.04023144694162</v>
      </c>
      <c r="H44" s="102"/>
      <c r="I44" s="98"/>
      <c r="J44" s="99">
        <v>5.939</v>
      </c>
      <c r="K44" s="100">
        <f t="shared" si="2"/>
        <v>70.81757263843178</v>
      </c>
      <c r="L44" s="98"/>
      <c r="M44" s="99">
        <v>5.86</v>
      </c>
      <c r="N44" s="100">
        <f t="shared" si="3"/>
        <v>72.73985905485212</v>
      </c>
      <c r="O44" s="103"/>
      <c r="P44" s="77">
        <v>34</v>
      </c>
    </row>
    <row r="45" spans="1:16" s="76" customFormat="1" ht="10.5" customHeight="1">
      <c r="A45" s="34">
        <v>35</v>
      </c>
      <c r="B45" s="98"/>
      <c r="C45" s="99">
        <v>5.951</v>
      </c>
      <c r="D45" s="100">
        <f t="shared" si="0"/>
        <v>70.53225788006411</v>
      </c>
      <c r="E45" s="101"/>
      <c r="F45" s="99">
        <v>6.02</v>
      </c>
      <c r="G45" s="100">
        <f t="shared" si="1"/>
        <v>68.92467147161732</v>
      </c>
      <c r="H45" s="102"/>
      <c r="I45" s="98"/>
      <c r="J45" s="99">
        <v>5.943</v>
      </c>
      <c r="K45" s="100">
        <f t="shared" si="2"/>
        <v>70.72227566333586</v>
      </c>
      <c r="L45" s="98"/>
      <c r="M45" s="99">
        <v>5.826</v>
      </c>
      <c r="N45" s="100">
        <f t="shared" si="3"/>
        <v>73.59134266659079</v>
      </c>
      <c r="O45" s="103"/>
      <c r="P45" s="77">
        <v>35</v>
      </c>
    </row>
    <row r="46" spans="1:16" s="76" customFormat="1" ht="10.5" customHeight="1">
      <c r="A46" s="34">
        <v>36</v>
      </c>
      <c r="B46" s="98"/>
      <c r="C46" s="99">
        <v>5.932</v>
      </c>
      <c r="D46" s="100">
        <f t="shared" si="0"/>
        <v>70.98480645335833</v>
      </c>
      <c r="E46" s="101"/>
      <c r="F46" s="99">
        <v>5.96</v>
      </c>
      <c r="G46" s="100">
        <f t="shared" si="1"/>
        <v>70.31940182874645</v>
      </c>
      <c r="H46" s="102"/>
      <c r="I46" s="98"/>
      <c r="J46" s="99">
        <v>5.927</v>
      </c>
      <c r="K46" s="100">
        <f t="shared" si="2"/>
        <v>71.10462212358226</v>
      </c>
      <c r="L46" s="98"/>
      <c r="M46" s="99">
        <v>6.025</v>
      </c>
      <c r="N46" s="100">
        <f t="shared" si="3"/>
        <v>68.81032114460838</v>
      </c>
      <c r="O46" s="103"/>
      <c r="P46" s="77">
        <v>36</v>
      </c>
    </row>
    <row r="47" spans="1:16" s="76" customFormat="1" ht="10.5" customHeight="1">
      <c r="A47" s="34">
        <v>37</v>
      </c>
      <c r="B47" s="98"/>
      <c r="C47" s="99">
        <v>5.917</v>
      </c>
      <c r="D47" s="100">
        <f t="shared" si="0"/>
        <v>71.3451653284211</v>
      </c>
      <c r="E47" s="101"/>
      <c r="F47" s="99">
        <v>5.852</v>
      </c>
      <c r="G47" s="100">
        <f t="shared" si="1"/>
        <v>72.93887362412742</v>
      </c>
      <c r="H47" s="102"/>
      <c r="I47" s="98"/>
      <c r="J47" s="99">
        <v>5.92</v>
      </c>
      <c r="K47" s="100">
        <f t="shared" si="2"/>
        <v>71.27287436084734</v>
      </c>
      <c r="L47" s="98"/>
      <c r="M47" s="99">
        <v>5.902</v>
      </c>
      <c r="N47" s="100">
        <f t="shared" si="3"/>
        <v>71.70827526201423</v>
      </c>
      <c r="O47" s="103"/>
      <c r="P47" s="77">
        <v>37</v>
      </c>
    </row>
    <row r="48" spans="1:16" s="76" customFormat="1" ht="10.5" customHeight="1">
      <c r="A48" s="34">
        <v>38</v>
      </c>
      <c r="B48" s="98"/>
      <c r="C48" s="99">
        <v>5.983</v>
      </c>
      <c r="D48" s="100">
        <f t="shared" si="0"/>
        <v>69.77979376577275</v>
      </c>
      <c r="E48" s="101"/>
      <c r="F48" s="99">
        <v>6.006</v>
      </c>
      <c r="G48" s="100">
        <f t="shared" si="1"/>
        <v>69.24637311850098</v>
      </c>
      <c r="H48" s="102"/>
      <c r="I48" s="98"/>
      <c r="J48" s="99">
        <v>6.012</v>
      </c>
      <c r="K48" s="100">
        <f t="shared" si="2"/>
        <v>69.10822577510758</v>
      </c>
      <c r="L48" s="98"/>
      <c r="M48" s="99">
        <v>6.022</v>
      </c>
      <c r="N48" s="100">
        <f t="shared" si="3"/>
        <v>68.87889716009745</v>
      </c>
      <c r="O48" s="103"/>
      <c r="P48" s="77">
        <v>38</v>
      </c>
    </row>
    <row r="49" spans="1:16" s="76" customFormat="1" ht="10.5" customHeight="1">
      <c r="A49" s="34">
        <v>39</v>
      </c>
      <c r="B49" s="98"/>
      <c r="C49" s="99">
        <v>5.915</v>
      </c>
      <c r="D49" s="100">
        <f t="shared" si="0"/>
        <v>71.3934204270273</v>
      </c>
      <c r="E49" s="101"/>
      <c r="F49" s="99">
        <v>5.934</v>
      </c>
      <c r="G49" s="100">
        <f t="shared" si="1"/>
        <v>70.93696496763806</v>
      </c>
      <c r="H49" s="102"/>
      <c r="I49" s="98"/>
      <c r="J49" s="99">
        <v>5.992</v>
      </c>
      <c r="K49" s="100">
        <f t="shared" si="2"/>
        <v>69.57033231669818</v>
      </c>
      <c r="L49" s="98"/>
      <c r="M49" s="99">
        <v>5.895</v>
      </c>
      <c r="N49" s="100">
        <f t="shared" si="3"/>
        <v>71.87867592394757</v>
      </c>
      <c r="O49" s="103"/>
      <c r="P49" s="77">
        <v>39</v>
      </c>
    </row>
    <row r="50" spans="1:16" s="76" customFormat="1" ht="10.5" customHeight="1">
      <c r="A50" s="34">
        <v>40</v>
      </c>
      <c r="B50" s="98"/>
      <c r="C50" s="99">
        <v>5.953</v>
      </c>
      <c r="D50" s="100">
        <f t="shared" si="0"/>
        <v>70.4848730927683</v>
      </c>
      <c r="E50" s="101"/>
      <c r="F50" s="99">
        <v>5.998</v>
      </c>
      <c r="G50" s="100">
        <f t="shared" si="1"/>
        <v>69.43121487311375</v>
      </c>
      <c r="H50" s="102"/>
      <c r="I50" s="98"/>
      <c r="J50" s="99">
        <v>6.009</v>
      </c>
      <c r="K50" s="100">
        <f t="shared" si="2"/>
        <v>69.1772477191463</v>
      </c>
      <c r="L50" s="98"/>
      <c r="M50" s="99">
        <v>5.986</v>
      </c>
      <c r="N50" s="100">
        <f t="shared" si="3"/>
        <v>69.70986829833147</v>
      </c>
      <c r="O50" s="103"/>
      <c r="P50" s="77">
        <v>40</v>
      </c>
    </row>
    <row r="51" spans="1:16" s="76" customFormat="1" ht="10.5" customHeight="1">
      <c r="A51" s="34">
        <v>41</v>
      </c>
      <c r="B51" s="98"/>
      <c r="C51" s="99">
        <v>5.948</v>
      </c>
      <c r="D51" s="100">
        <f t="shared" si="0"/>
        <v>70.60342470430797</v>
      </c>
      <c r="E51" s="101"/>
      <c r="F51" s="99">
        <v>5.993</v>
      </c>
      <c r="G51" s="100">
        <f t="shared" si="1"/>
        <v>69.54711705622184</v>
      </c>
      <c r="H51" s="102"/>
      <c r="I51" s="98"/>
      <c r="J51" s="99">
        <v>5.919</v>
      </c>
      <c r="K51" s="100">
        <f t="shared" si="2"/>
        <v>71.2969591370076</v>
      </c>
      <c r="L51" s="98"/>
      <c r="M51" s="99">
        <v>5.837</v>
      </c>
      <c r="N51" s="100">
        <f t="shared" si="3"/>
        <v>73.31423387733852</v>
      </c>
      <c r="O51" s="103"/>
      <c r="P51" s="77">
        <v>41</v>
      </c>
    </row>
    <row r="52" spans="1:16" s="76" customFormat="1" ht="10.5" customHeight="1">
      <c r="A52" s="34">
        <v>42</v>
      </c>
      <c r="B52" s="98"/>
      <c r="C52" s="99">
        <v>5.952</v>
      </c>
      <c r="D52" s="100">
        <f t="shared" si="0"/>
        <v>70.50855951555091</v>
      </c>
      <c r="E52" s="101"/>
      <c r="F52" s="99">
        <v>5.901</v>
      </c>
      <c r="G52" s="100">
        <f t="shared" si="1"/>
        <v>71.73258109194295</v>
      </c>
      <c r="H52" s="102"/>
      <c r="I52" s="98"/>
      <c r="J52" s="99">
        <v>5.904</v>
      </c>
      <c r="K52" s="100">
        <f t="shared" si="2"/>
        <v>71.659700648497</v>
      </c>
      <c r="L52" s="98"/>
      <c r="M52" s="99">
        <v>5.992</v>
      </c>
      <c r="N52" s="100">
        <f t="shared" si="3"/>
        <v>69.57033231669818</v>
      </c>
      <c r="O52" s="103"/>
      <c r="P52" s="77">
        <v>42</v>
      </c>
    </row>
    <row r="53" spans="1:16" s="76" customFormat="1" ht="10.5" customHeight="1">
      <c r="A53" s="34">
        <v>43</v>
      </c>
      <c r="B53" s="98"/>
      <c r="C53" s="99">
        <v>5.922</v>
      </c>
      <c r="D53" s="100">
        <f t="shared" si="0"/>
        <v>71.2247414063793</v>
      </c>
      <c r="E53" s="101"/>
      <c r="F53" s="99">
        <v>5.915</v>
      </c>
      <c r="G53" s="100">
        <f t="shared" si="1"/>
        <v>71.3934204270273</v>
      </c>
      <c r="H53" s="102"/>
      <c r="I53" s="98"/>
      <c r="J53" s="99">
        <v>5.946</v>
      </c>
      <c r="K53" s="100">
        <f t="shared" si="2"/>
        <v>70.65092910983016</v>
      </c>
      <c r="L53" s="98"/>
      <c r="M53" s="99">
        <v>6.058</v>
      </c>
      <c r="N53" s="100">
        <f t="shared" si="3"/>
        <v>68.06269623637074</v>
      </c>
      <c r="O53" s="103"/>
      <c r="P53" s="77">
        <v>43</v>
      </c>
    </row>
    <row r="54" spans="1:16" s="76" customFormat="1" ht="10.5" customHeight="1">
      <c r="A54" s="34">
        <v>44</v>
      </c>
      <c r="B54" s="98"/>
      <c r="C54" s="99">
        <v>5.892</v>
      </c>
      <c r="D54" s="100">
        <f t="shared" si="0"/>
        <v>71.95189076608183</v>
      </c>
      <c r="E54" s="101"/>
      <c r="F54" s="99">
        <v>6.015</v>
      </c>
      <c r="G54" s="100">
        <f t="shared" si="1"/>
        <v>69.03930708004167</v>
      </c>
      <c r="H54" s="102"/>
      <c r="I54" s="98"/>
      <c r="J54" s="99">
        <v>5.856</v>
      </c>
      <c r="K54" s="100">
        <f t="shared" si="2"/>
        <v>72.83926438532055</v>
      </c>
      <c r="L54" s="98"/>
      <c r="M54" s="99">
        <v>5.931</v>
      </c>
      <c r="N54" s="100">
        <f t="shared" si="3"/>
        <v>71.00874534753213</v>
      </c>
      <c r="O54" s="103"/>
      <c r="P54" s="77">
        <v>44</v>
      </c>
    </row>
    <row r="55" spans="1:16" s="76" customFormat="1" ht="10.5" customHeight="1">
      <c r="A55" s="34">
        <v>45</v>
      </c>
      <c r="B55" s="98"/>
      <c r="C55" s="99">
        <v>5.946</v>
      </c>
      <c r="D55" s="100">
        <f t="shared" si="0"/>
        <v>70.65092910983016</v>
      </c>
      <c r="E55" s="101"/>
      <c r="F55" s="99">
        <v>6.006</v>
      </c>
      <c r="G55" s="100">
        <f t="shared" si="1"/>
        <v>69.24637311850098</v>
      </c>
      <c r="H55" s="102"/>
      <c r="I55" s="98" t="s">
        <v>95</v>
      </c>
      <c r="J55" s="99">
        <v>5.859</v>
      </c>
      <c r="K55" s="100">
        <f t="shared" si="2"/>
        <v>72.76469130151085</v>
      </c>
      <c r="L55" s="98"/>
      <c r="M55" s="99">
        <v>6</v>
      </c>
      <c r="N55" s="100">
        <f t="shared" si="3"/>
        <v>69.38493511111112</v>
      </c>
      <c r="O55" s="103"/>
      <c r="P55" s="77">
        <v>45</v>
      </c>
    </row>
    <row r="56" spans="1:16" s="76" customFormat="1" ht="10.5" customHeight="1">
      <c r="A56" s="34">
        <v>46</v>
      </c>
      <c r="B56" s="98"/>
      <c r="C56" s="99">
        <v>5.948</v>
      </c>
      <c r="D56" s="100">
        <f t="shared" si="0"/>
        <v>70.60342470430797</v>
      </c>
      <c r="E56" s="101"/>
      <c r="F56" s="99">
        <v>5.934</v>
      </c>
      <c r="G56" s="100">
        <f t="shared" si="1"/>
        <v>70.93696496763806</v>
      </c>
      <c r="H56" s="102"/>
      <c r="I56" s="98"/>
      <c r="J56" s="99">
        <v>5.924</v>
      </c>
      <c r="K56" s="100">
        <f t="shared" si="2"/>
        <v>71.17665719414177</v>
      </c>
      <c r="L56" s="98"/>
      <c r="M56" s="99">
        <v>6.065</v>
      </c>
      <c r="N56" s="100">
        <f t="shared" si="3"/>
        <v>67.90567597930905</v>
      </c>
      <c r="O56" s="103"/>
      <c r="P56" s="77">
        <v>46</v>
      </c>
    </row>
    <row r="57" spans="1:16" s="76" customFormat="1" ht="10.5" customHeight="1">
      <c r="A57" s="34">
        <v>47</v>
      </c>
      <c r="B57" s="98"/>
      <c r="C57" s="99">
        <v>5.939</v>
      </c>
      <c r="D57" s="100">
        <f t="shared" si="0"/>
        <v>70.81757263843178</v>
      </c>
      <c r="E57" s="101"/>
      <c r="F57" s="99">
        <v>5.85</v>
      </c>
      <c r="G57" s="100">
        <f t="shared" si="1"/>
        <v>72.9887548834831</v>
      </c>
      <c r="H57" s="102"/>
      <c r="I57" s="98"/>
      <c r="J57" s="99">
        <v>5.864</v>
      </c>
      <c r="K57" s="100">
        <f t="shared" si="2"/>
        <v>72.6406570765454</v>
      </c>
      <c r="L57" s="98"/>
      <c r="M57" s="99">
        <v>6.011</v>
      </c>
      <c r="N57" s="100">
        <f t="shared" si="3"/>
        <v>69.13122160749988</v>
      </c>
      <c r="O57" s="103"/>
      <c r="P57" s="77">
        <v>47</v>
      </c>
    </row>
    <row r="58" spans="1:16" s="76" customFormat="1" ht="10.5" customHeight="1">
      <c r="A58" s="34">
        <v>48</v>
      </c>
      <c r="B58" s="98"/>
      <c r="C58" s="99">
        <v>5.972</v>
      </c>
      <c r="D58" s="100">
        <f t="shared" si="0"/>
        <v>70.03708935963272</v>
      </c>
      <c r="E58" s="101"/>
      <c r="F58" s="99">
        <v>5.872</v>
      </c>
      <c r="G58" s="100">
        <f t="shared" si="1"/>
        <v>72.44286096117722</v>
      </c>
      <c r="H58" s="102"/>
      <c r="I58" s="98"/>
      <c r="J58" s="99">
        <v>5.972</v>
      </c>
      <c r="K58" s="100">
        <f t="shared" si="2"/>
        <v>70.03708935963272</v>
      </c>
      <c r="L58" s="98"/>
      <c r="M58" s="99">
        <v>6.056</v>
      </c>
      <c r="N58" s="100">
        <f t="shared" si="3"/>
        <v>68.10765920540827</v>
      </c>
      <c r="O58" s="103"/>
      <c r="P58" s="77">
        <v>48</v>
      </c>
    </row>
    <row r="59" spans="1:16" s="76" customFormat="1" ht="10.5" customHeight="1">
      <c r="A59" s="34">
        <v>49</v>
      </c>
      <c r="B59" s="98"/>
      <c r="C59" s="99">
        <v>5.929</v>
      </c>
      <c r="D59" s="100">
        <f t="shared" si="0"/>
        <v>71.0566594793321</v>
      </c>
      <c r="E59" s="101"/>
      <c r="F59" s="99">
        <v>6.037</v>
      </c>
      <c r="G59" s="100">
        <f t="shared" si="1"/>
        <v>68.53703865640652</v>
      </c>
      <c r="H59" s="102"/>
      <c r="I59" s="98"/>
      <c r="J59" s="99">
        <v>5.955</v>
      </c>
      <c r="K59" s="100">
        <f t="shared" si="2"/>
        <v>70.43753604031355</v>
      </c>
      <c r="L59" s="98"/>
      <c r="M59" s="99">
        <v>6.021</v>
      </c>
      <c r="N59" s="100">
        <f t="shared" si="3"/>
        <v>68.9017786140249</v>
      </c>
      <c r="O59" s="103"/>
      <c r="P59" s="77">
        <v>49</v>
      </c>
    </row>
    <row r="60" spans="1:16" s="76" customFormat="1" ht="10.5" customHeight="1">
      <c r="A60" s="34">
        <v>50</v>
      </c>
      <c r="B60" s="98"/>
      <c r="C60" s="99">
        <v>5.944</v>
      </c>
      <c r="D60" s="100">
        <f t="shared" si="0"/>
        <v>70.69848147537628</v>
      </c>
      <c r="E60" s="101"/>
      <c r="F60" s="99">
        <v>5.881</v>
      </c>
      <c r="G60" s="100">
        <f t="shared" si="1"/>
        <v>72.2213044691488</v>
      </c>
      <c r="H60" s="102"/>
      <c r="I60" s="98"/>
      <c r="J60" s="99">
        <v>5.974</v>
      </c>
      <c r="K60" s="100">
        <f t="shared" si="2"/>
        <v>69.99020260656349</v>
      </c>
      <c r="L60" s="98"/>
      <c r="M60" s="99">
        <v>5.904</v>
      </c>
      <c r="N60" s="100">
        <f t="shared" si="3"/>
        <v>71.659700648497</v>
      </c>
      <c r="O60" s="103"/>
      <c r="P60" s="77">
        <v>50</v>
      </c>
    </row>
    <row r="61" spans="1:16" s="76" customFormat="1" ht="10.5" customHeight="1">
      <c r="A61" s="34">
        <v>51</v>
      </c>
      <c r="B61" s="98"/>
      <c r="C61" s="99">
        <v>5.927</v>
      </c>
      <c r="D61" s="100">
        <f t="shared" si="0"/>
        <v>71.10462212358226</v>
      </c>
      <c r="E61" s="101"/>
      <c r="F61" s="99">
        <v>5.885</v>
      </c>
      <c r="G61" s="100">
        <f t="shared" si="1"/>
        <v>72.12316103972414</v>
      </c>
      <c r="H61" s="102"/>
      <c r="I61" s="98" t="s">
        <v>96</v>
      </c>
      <c r="J61" s="99">
        <v>5.945</v>
      </c>
      <c r="K61" s="100">
        <f t="shared" si="2"/>
        <v>70.6746992935664</v>
      </c>
      <c r="L61" s="98"/>
      <c r="M61" s="99">
        <v>5.947</v>
      </c>
      <c r="N61" s="100">
        <f t="shared" si="3"/>
        <v>70.6271709160982</v>
      </c>
      <c r="O61" s="103"/>
      <c r="P61" s="77">
        <v>51</v>
      </c>
    </row>
    <row r="62" spans="1:16" s="76" customFormat="1" ht="10.5" customHeight="1">
      <c r="A62" s="34">
        <v>52</v>
      </c>
      <c r="B62" s="98"/>
      <c r="C62" s="99">
        <v>5.945</v>
      </c>
      <c r="D62" s="100">
        <f t="shared" si="0"/>
        <v>70.6746992935664</v>
      </c>
      <c r="E62" s="101"/>
      <c r="F62" s="99">
        <v>5.872</v>
      </c>
      <c r="G62" s="100">
        <f t="shared" si="1"/>
        <v>72.44286096117722</v>
      </c>
      <c r="H62" s="102"/>
      <c r="I62" s="98"/>
      <c r="J62" s="99">
        <v>5.915</v>
      </c>
      <c r="K62" s="100">
        <f t="shared" si="2"/>
        <v>71.3934204270273</v>
      </c>
      <c r="L62" s="98"/>
      <c r="M62" s="99">
        <v>6.064</v>
      </c>
      <c r="N62" s="100">
        <f t="shared" si="3"/>
        <v>67.92807415709999</v>
      </c>
      <c r="O62" s="103"/>
      <c r="P62" s="77">
        <v>52</v>
      </c>
    </row>
    <row r="63" spans="1:16" s="76" customFormat="1" ht="10.5" customHeight="1">
      <c r="A63" s="34">
        <v>53</v>
      </c>
      <c r="B63" s="98"/>
      <c r="C63" s="99">
        <v>5.944</v>
      </c>
      <c r="D63" s="100">
        <f t="shared" si="0"/>
        <v>70.69848147537628</v>
      </c>
      <c r="E63" s="101"/>
      <c r="F63" s="99">
        <v>5.996</v>
      </c>
      <c r="G63" s="100">
        <f t="shared" si="1"/>
        <v>69.47754095347531</v>
      </c>
      <c r="H63" s="102"/>
      <c r="I63" s="98"/>
      <c r="J63" s="99">
        <v>5.898</v>
      </c>
      <c r="K63" s="100">
        <f t="shared" si="2"/>
        <v>71.80557277492667</v>
      </c>
      <c r="L63" s="98"/>
      <c r="M63" s="99">
        <v>6.048</v>
      </c>
      <c r="N63" s="100">
        <f t="shared" si="3"/>
        <v>68.28795736401555</v>
      </c>
      <c r="O63" s="103"/>
      <c r="P63" s="77">
        <v>53</v>
      </c>
    </row>
    <row r="64" spans="1:16" s="76" customFormat="1" ht="10.5" customHeight="1">
      <c r="A64" s="34">
        <v>54</v>
      </c>
      <c r="B64" s="98"/>
      <c r="C64" s="99">
        <v>5.964</v>
      </c>
      <c r="D64" s="100">
        <f t="shared" si="0"/>
        <v>70.22510830689478</v>
      </c>
      <c r="E64" s="101"/>
      <c r="F64" s="99">
        <v>5.942</v>
      </c>
      <c r="G64" s="100">
        <f t="shared" si="1"/>
        <v>70.7460818655281</v>
      </c>
      <c r="H64" s="102"/>
      <c r="I64" s="98"/>
      <c r="J64" s="99">
        <v>5.961</v>
      </c>
      <c r="K64" s="100">
        <f t="shared" si="2"/>
        <v>70.29581065158165</v>
      </c>
      <c r="L64" s="98"/>
      <c r="M64" s="99">
        <v>5.926</v>
      </c>
      <c r="N64" s="100">
        <f t="shared" si="3"/>
        <v>71.1286216583447</v>
      </c>
      <c r="O64" s="103"/>
      <c r="P64" s="77">
        <v>54</v>
      </c>
    </row>
    <row r="65" spans="1:16" s="76" customFormat="1" ht="10.5" customHeight="1">
      <c r="A65" s="34">
        <v>55</v>
      </c>
      <c r="B65" s="98"/>
      <c r="C65" s="99">
        <v>5.943</v>
      </c>
      <c r="D65" s="100">
        <f t="shared" si="0"/>
        <v>70.72227566333586</v>
      </c>
      <c r="E65" s="101"/>
      <c r="F65" s="99">
        <v>5.949</v>
      </c>
      <c r="G65" s="100">
        <f t="shared" si="1"/>
        <v>70.57969046640378</v>
      </c>
      <c r="H65" s="102"/>
      <c r="I65" s="98"/>
      <c r="J65" s="99">
        <v>5.985</v>
      </c>
      <c r="K65" s="100">
        <f t="shared" si="2"/>
        <v>69.73316510435096</v>
      </c>
      <c r="L65" s="98"/>
      <c r="M65" s="99">
        <v>6.06</v>
      </c>
      <c r="N65" s="100">
        <f t="shared" si="3"/>
        <v>68.01777777777778</v>
      </c>
      <c r="O65" s="103"/>
      <c r="P65" s="77">
        <v>55</v>
      </c>
    </row>
    <row r="66" spans="1:16" s="76" customFormat="1" ht="10.5" customHeight="1">
      <c r="A66" s="34">
        <v>56</v>
      </c>
      <c r="B66" s="98"/>
      <c r="C66" s="99">
        <v>5.92</v>
      </c>
      <c r="D66" s="100">
        <f t="shared" si="0"/>
        <v>71.27287436084734</v>
      </c>
      <c r="E66" s="101"/>
      <c r="F66" s="99">
        <v>5.889</v>
      </c>
      <c r="G66" s="100">
        <f t="shared" si="1"/>
        <v>72.02521752898423</v>
      </c>
      <c r="H66" s="102"/>
      <c r="I66" s="265" t="s">
        <v>97</v>
      </c>
      <c r="J66" s="99">
        <v>5.981</v>
      </c>
      <c r="K66" s="100">
        <f t="shared" si="2"/>
        <v>69.82646921180292</v>
      </c>
      <c r="L66" s="98"/>
      <c r="M66" s="99">
        <v>6.001</v>
      </c>
      <c r="N66" s="100">
        <f t="shared" si="3"/>
        <v>69.36181258020068</v>
      </c>
      <c r="O66" s="103" t="s">
        <v>98</v>
      </c>
      <c r="P66" s="77">
        <v>56</v>
      </c>
    </row>
    <row r="67" spans="1:16" s="76" customFormat="1" ht="10.5" customHeight="1">
      <c r="A67" s="34">
        <v>57</v>
      </c>
      <c r="B67" s="98"/>
      <c r="C67" s="99">
        <v>5.948</v>
      </c>
      <c r="D67" s="100">
        <f t="shared" si="0"/>
        <v>70.60342470430797</v>
      </c>
      <c r="E67" s="101"/>
      <c r="F67" s="99">
        <v>5.975</v>
      </c>
      <c r="G67" s="100">
        <f t="shared" si="1"/>
        <v>69.9667768841582</v>
      </c>
      <c r="H67" s="102"/>
      <c r="I67" s="98"/>
      <c r="J67" s="99">
        <v>5.972</v>
      </c>
      <c r="K67" s="100">
        <f t="shared" si="2"/>
        <v>70.03708935963272</v>
      </c>
      <c r="L67" s="98"/>
      <c r="M67" s="99">
        <v>6.06</v>
      </c>
      <c r="N67" s="100">
        <f t="shared" si="3"/>
        <v>68.01777777777778</v>
      </c>
      <c r="O67" s="103"/>
      <c r="P67" s="77">
        <v>57</v>
      </c>
    </row>
    <row r="68" spans="1:16" s="76" customFormat="1" ht="10.5" customHeight="1">
      <c r="A68" s="34">
        <v>58</v>
      </c>
      <c r="B68" s="98"/>
      <c r="C68" s="99">
        <v>5.943</v>
      </c>
      <c r="D68" s="100">
        <f t="shared" si="0"/>
        <v>70.72227566333586</v>
      </c>
      <c r="E68" s="101"/>
      <c r="F68" s="99">
        <v>5.945</v>
      </c>
      <c r="G68" s="100">
        <f t="shared" si="1"/>
        <v>70.6746992935664</v>
      </c>
      <c r="H68" s="102"/>
      <c r="I68" s="98"/>
      <c r="J68" s="99">
        <v>5.866</v>
      </c>
      <c r="K68" s="100">
        <f t="shared" si="2"/>
        <v>72.59113217116581</v>
      </c>
      <c r="L68" s="98"/>
      <c r="M68" s="99">
        <v>5.825</v>
      </c>
      <c r="N68" s="100">
        <f t="shared" si="3"/>
        <v>73.6166122492586</v>
      </c>
      <c r="O68" s="103"/>
      <c r="P68" s="77">
        <v>58</v>
      </c>
    </row>
    <row r="69" spans="1:16" s="76" customFormat="1" ht="10.5" customHeight="1">
      <c r="A69" s="34">
        <v>59</v>
      </c>
      <c r="B69" s="98"/>
      <c r="C69" s="99">
        <v>5.893</v>
      </c>
      <c r="D69" s="100">
        <f t="shared" si="0"/>
        <v>71.92747339431698</v>
      </c>
      <c r="E69" s="101"/>
      <c r="F69" s="99">
        <v>5.913</v>
      </c>
      <c r="G69" s="100">
        <f t="shared" si="1"/>
        <v>71.44172449900637</v>
      </c>
      <c r="H69" s="102"/>
      <c r="I69" s="98"/>
      <c r="J69" s="99">
        <v>5.954</v>
      </c>
      <c r="K69" s="100">
        <f t="shared" si="2"/>
        <v>70.46119860369427</v>
      </c>
      <c r="L69" s="98"/>
      <c r="M69" s="99">
        <v>5.998</v>
      </c>
      <c r="N69" s="100">
        <f t="shared" si="3"/>
        <v>69.43121487311375</v>
      </c>
      <c r="O69" s="103"/>
      <c r="P69" s="77">
        <v>59</v>
      </c>
    </row>
    <row r="70" spans="1:16" s="76" customFormat="1" ht="10.5" customHeight="1">
      <c r="A70" s="34">
        <v>60</v>
      </c>
      <c r="B70" s="98"/>
      <c r="C70" s="99">
        <v>5.927</v>
      </c>
      <c r="D70" s="100">
        <f t="shared" si="0"/>
        <v>71.10462212358226</v>
      </c>
      <c r="E70" s="101"/>
      <c r="F70" s="99">
        <v>5.818</v>
      </c>
      <c r="G70" s="100">
        <f t="shared" si="1"/>
        <v>73.79386432570604</v>
      </c>
      <c r="H70" s="102"/>
      <c r="I70" s="98"/>
      <c r="J70" s="99">
        <v>5.975</v>
      </c>
      <c r="K70" s="100">
        <f t="shared" si="2"/>
        <v>69.9667768841582</v>
      </c>
      <c r="L70" s="98"/>
      <c r="M70" s="99">
        <v>5.896</v>
      </c>
      <c r="N70" s="100">
        <f t="shared" si="3"/>
        <v>71.85429580848687</v>
      </c>
      <c r="O70" s="103"/>
      <c r="P70" s="77">
        <v>60</v>
      </c>
    </row>
    <row r="71" spans="1:16" s="76" customFormat="1" ht="10.5" customHeight="1">
      <c r="A71" s="34">
        <v>61</v>
      </c>
      <c r="B71" s="98"/>
      <c r="C71" s="99">
        <v>5.84</v>
      </c>
      <c r="D71" s="100">
        <f t="shared" si="0"/>
        <v>73.2389303809345</v>
      </c>
      <c r="E71" s="101"/>
      <c r="F71" s="99">
        <v>6.016</v>
      </c>
      <c r="G71" s="100">
        <f t="shared" si="1"/>
        <v>69.01635709031234</v>
      </c>
      <c r="H71" s="102"/>
      <c r="I71" s="98"/>
      <c r="J71" s="99">
        <v>5.726</v>
      </c>
      <c r="K71" s="100">
        <f t="shared" si="2"/>
        <v>76.18421551223415</v>
      </c>
      <c r="L71" s="98"/>
      <c r="M71" s="99">
        <v>5.826</v>
      </c>
      <c r="N71" s="100">
        <f t="shared" si="3"/>
        <v>73.59134266659079</v>
      </c>
      <c r="O71" s="103"/>
      <c r="P71" s="77">
        <v>61</v>
      </c>
    </row>
    <row r="72" spans="1:16" s="76" customFormat="1" ht="10.5" customHeight="1">
      <c r="A72" s="34">
        <v>62</v>
      </c>
      <c r="B72" s="98"/>
      <c r="C72" s="99">
        <v>5.895</v>
      </c>
      <c r="D72" s="100">
        <f t="shared" si="0"/>
        <v>71.87867592394757</v>
      </c>
      <c r="E72" s="101"/>
      <c r="F72" s="99">
        <v>5.912</v>
      </c>
      <c r="G72" s="100">
        <f t="shared" si="1"/>
        <v>71.46589492072269</v>
      </c>
      <c r="H72" s="102"/>
      <c r="I72" s="98"/>
      <c r="J72" s="99">
        <v>5.813</v>
      </c>
      <c r="K72" s="100">
        <f t="shared" si="2"/>
        <v>73.92086518738188</v>
      </c>
      <c r="L72" s="98"/>
      <c r="M72" s="99">
        <v>6.05</v>
      </c>
      <c r="N72" s="100">
        <f t="shared" si="3"/>
        <v>68.24281576395055</v>
      </c>
      <c r="O72" s="103"/>
      <c r="P72" s="77">
        <v>62</v>
      </c>
    </row>
    <row r="73" spans="1:16" s="76" customFormat="1" ht="10.5" customHeight="1" thickBot="1">
      <c r="A73" s="78">
        <v>63</v>
      </c>
      <c r="B73" s="104"/>
      <c r="C73" s="105">
        <v>5.96</v>
      </c>
      <c r="D73" s="100">
        <f t="shared" si="0"/>
        <v>70.31940182874645</v>
      </c>
      <c r="E73" s="106"/>
      <c r="F73" s="105">
        <v>5.867</v>
      </c>
      <c r="G73" s="100">
        <f t="shared" si="1"/>
        <v>72.56638870916531</v>
      </c>
      <c r="H73" s="107"/>
      <c r="I73" s="104"/>
      <c r="J73" s="105">
        <v>5.669</v>
      </c>
      <c r="K73" s="100">
        <f t="shared" si="2"/>
        <v>77.72393381065851</v>
      </c>
      <c r="L73" s="104"/>
      <c r="M73" s="105">
        <v>6.023</v>
      </c>
      <c r="N73" s="108">
        <f t="shared" si="3"/>
        <v>68.85602710226219</v>
      </c>
      <c r="O73" s="109"/>
      <c r="P73" s="40">
        <v>63</v>
      </c>
    </row>
    <row r="74" spans="1:17" ht="24.75" thickBot="1">
      <c r="A74" s="119" t="s">
        <v>0</v>
      </c>
      <c r="B74" s="120" t="s">
        <v>3</v>
      </c>
      <c r="C74" s="121" t="s">
        <v>5</v>
      </c>
      <c r="D74" s="121" t="s">
        <v>7</v>
      </c>
      <c r="E74" s="121" t="s">
        <v>4</v>
      </c>
      <c r="F74" s="121" t="s">
        <v>6</v>
      </c>
      <c r="G74" s="121" t="s">
        <v>8</v>
      </c>
      <c r="H74" s="122" t="s">
        <v>27</v>
      </c>
      <c r="I74" s="120" t="s">
        <v>3</v>
      </c>
      <c r="J74" s="121" t="s">
        <v>5</v>
      </c>
      <c r="K74" s="121" t="s">
        <v>7</v>
      </c>
      <c r="L74" s="121" t="s">
        <v>4</v>
      </c>
      <c r="M74" s="121" t="s">
        <v>6</v>
      </c>
      <c r="N74" s="121" t="s">
        <v>8</v>
      </c>
      <c r="O74" s="123" t="s">
        <v>27</v>
      </c>
      <c r="P74" s="124" t="s">
        <v>0</v>
      </c>
      <c r="Q74" s="117" t="s">
        <v>33</v>
      </c>
    </row>
    <row r="75" spans="1:17" ht="12.75">
      <c r="A75" s="53" t="s">
        <v>14</v>
      </c>
      <c r="B75" s="14"/>
      <c r="C75" s="15">
        <f>AVERAGE(C10:C73)</f>
        <v>5.921656249999998</v>
      </c>
      <c r="D75" s="15">
        <f>AVERAGE(D10:D73)</f>
        <v>71.2403059458132</v>
      </c>
      <c r="E75" s="14"/>
      <c r="F75" s="26">
        <f>AVERAGE(F10:F73)</f>
        <v>5.931000000000001</v>
      </c>
      <c r="G75" s="14">
        <f>AVERAGE(G10:G73)</f>
        <v>71.02931019555253</v>
      </c>
      <c r="H75" s="44"/>
      <c r="I75" s="14"/>
      <c r="J75" s="15">
        <f>AVERAGE(J10:J73)</f>
        <v>5.933781249999998</v>
      </c>
      <c r="K75" s="15">
        <f>AVERAGE(K10:K73)</f>
        <v>70.96826108296223</v>
      </c>
      <c r="L75" s="14"/>
      <c r="M75" s="14">
        <f>AVERAGE(M10:M73)</f>
        <v>5.9544999999999995</v>
      </c>
      <c r="N75" s="14">
        <f>AVERAGE(N10:N73)</f>
        <v>70.4905570447137</v>
      </c>
      <c r="O75" s="80"/>
      <c r="P75" s="86" t="s">
        <v>14</v>
      </c>
      <c r="Q75" s="118">
        <f>Module!$AF$8</f>
        <v>0.1092571428571425</v>
      </c>
    </row>
    <row r="76" spans="1:16" ht="12.75">
      <c r="A76" s="54" t="s">
        <v>10</v>
      </c>
      <c r="B76" s="16"/>
      <c r="C76" s="17">
        <f>STDEV(C10:C73)</f>
        <v>0.034738578687581165</v>
      </c>
      <c r="D76" s="17">
        <f>STDEV(D10:D73)</f>
        <v>0.8430889502973679</v>
      </c>
      <c r="E76" s="16"/>
      <c r="F76" s="27">
        <f>STDEV(F10:F73)</f>
        <v>0.05867586507961391</v>
      </c>
      <c r="G76" s="16">
        <f>STDEV(G10:G73)</f>
        <v>1.4084287346171918</v>
      </c>
      <c r="H76" s="45"/>
      <c r="I76" s="16"/>
      <c r="J76" s="17">
        <f>STDEV(J10:J73)</f>
        <v>0.0654502037178016</v>
      </c>
      <c r="K76" s="17">
        <f>STDEV(K10:K73)</f>
        <v>1.6058906389529224</v>
      </c>
      <c r="L76" s="16"/>
      <c r="M76" s="16">
        <f>STDEV(M10:M73)</f>
        <v>0.08303049736138408</v>
      </c>
      <c r="N76" s="16">
        <f>STDEV(N10:N73)</f>
        <v>2.006478035982964</v>
      </c>
      <c r="O76" s="81"/>
      <c r="P76" s="87" t="s">
        <v>10</v>
      </c>
    </row>
    <row r="77" spans="1:16" ht="12.75">
      <c r="A77" s="55" t="s">
        <v>15</v>
      </c>
      <c r="B77" s="18">
        <f aca="true" t="shared" si="4" ref="B77:G77">MAX(B10:B73)</f>
        <v>0</v>
      </c>
      <c r="C77" s="19">
        <f t="shared" si="4"/>
        <v>5.983</v>
      </c>
      <c r="D77" s="19">
        <f t="shared" si="4"/>
        <v>74.22700821871743</v>
      </c>
      <c r="E77" s="18">
        <f t="shared" si="4"/>
        <v>0</v>
      </c>
      <c r="F77" s="28">
        <f t="shared" si="4"/>
        <v>6.059</v>
      </c>
      <c r="G77" s="18">
        <f t="shared" si="4"/>
        <v>74.76735383915421</v>
      </c>
      <c r="H77" s="46"/>
      <c r="I77" s="18"/>
      <c r="J77" s="19">
        <f>MAX(J10:J73)</f>
        <v>6.044</v>
      </c>
      <c r="K77" s="19">
        <f>MAX(K10:K73)</f>
        <v>77.72393381065851</v>
      </c>
      <c r="L77" s="18">
        <f>MAX(L10:L73)</f>
        <v>0</v>
      </c>
      <c r="M77" s="18">
        <f>MAX(M10:M73)</f>
        <v>6.068</v>
      </c>
      <c r="N77" s="18">
        <f>MAX(N10:N73)</f>
        <v>78.38623311191152</v>
      </c>
      <c r="O77" s="82"/>
      <c r="P77" s="88" t="s">
        <v>15</v>
      </c>
    </row>
    <row r="78" spans="1:16" ht="12.75">
      <c r="A78" s="55" t="s">
        <v>16</v>
      </c>
      <c r="B78" s="20"/>
      <c r="C78" s="19">
        <f>MIN(C10:C73)</f>
        <v>5.801</v>
      </c>
      <c r="D78" s="19">
        <f>MIN(D10:D73)</f>
        <v>69.77979376577275</v>
      </c>
      <c r="E78" s="18">
        <f>MIN(E10:E73)</f>
        <v>0</v>
      </c>
      <c r="F78" s="28">
        <f>MIN(F10:F73)</f>
        <v>5.78</v>
      </c>
      <c r="G78" s="18">
        <f>MIN(G10:G73)</f>
        <v>68.04023144694162</v>
      </c>
      <c r="H78" s="47"/>
      <c r="I78" s="20"/>
      <c r="J78" s="19">
        <f>MIN(J10:J73)</f>
        <v>5.669</v>
      </c>
      <c r="K78" s="19">
        <f>MIN(K10:K73)</f>
        <v>68.37837504013147</v>
      </c>
      <c r="L78" s="18">
        <f>MIN(L10:L73)</f>
        <v>0</v>
      </c>
      <c r="M78" s="18">
        <f>MIN(M10:M73)</f>
        <v>5.645</v>
      </c>
      <c r="N78" s="18">
        <f>MIN(N10:N73)</f>
        <v>67.8385478746911</v>
      </c>
      <c r="O78" s="83"/>
      <c r="P78" s="88" t="s">
        <v>16</v>
      </c>
    </row>
    <row r="79" spans="1:16" ht="12.75">
      <c r="A79" s="55" t="s">
        <v>34</v>
      </c>
      <c r="B79" s="20"/>
      <c r="C79" s="21"/>
      <c r="D79" s="22">
        <f>COUNTIF(D10:D73,"&lt;65")</f>
        <v>0</v>
      </c>
      <c r="E79" s="20"/>
      <c r="F79" s="20"/>
      <c r="G79" s="22">
        <f>COUNTIF(G10:G73,"&lt;65")</f>
        <v>0</v>
      </c>
      <c r="H79" s="47"/>
      <c r="I79" s="20"/>
      <c r="J79" s="21"/>
      <c r="K79" s="22">
        <f>COUNTIF(K10:K73,"&lt;65")</f>
        <v>0</v>
      </c>
      <c r="L79" s="20"/>
      <c r="M79" s="20"/>
      <c r="N79" s="22">
        <f>COUNTIF(N10:N73,"&lt;65")</f>
        <v>0</v>
      </c>
      <c r="O79" s="83"/>
      <c r="P79" s="88" t="s">
        <v>28</v>
      </c>
    </row>
    <row r="80" spans="1:16" ht="12.75">
      <c r="A80" s="55" t="s">
        <v>35</v>
      </c>
      <c r="B80" s="20"/>
      <c r="C80" s="21"/>
      <c r="D80" s="22">
        <f>COUNTIF(D10:D73,"&gt;90")</f>
        <v>0</v>
      </c>
      <c r="E80" s="20"/>
      <c r="F80" s="20"/>
      <c r="G80" s="22">
        <f>COUNTIF(G10:G73,"&gt;90")</f>
        <v>0</v>
      </c>
      <c r="H80" s="47"/>
      <c r="I80" s="20"/>
      <c r="J80" s="21"/>
      <c r="K80" s="22">
        <f>COUNTIF(K10:K73,"&gt;90")</f>
        <v>0</v>
      </c>
      <c r="L80" s="20"/>
      <c r="M80" s="20"/>
      <c r="N80" s="22">
        <f>COUNTIF(N10:N73,"&gt;90")</f>
        <v>0</v>
      </c>
      <c r="O80" s="83"/>
      <c r="P80" s="88" t="s">
        <v>29</v>
      </c>
    </row>
    <row r="81" spans="1:16" ht="12.75">
      <c r="A81" s="96" t="s">
        <v>30</v>
      </c>
      <c r="B81" s="23">
        <f>COUNTIF(B10:B73,"&gt;50")</f>
        <v>0</v>
      </c>
      <c r="C81" s="21"/>
      <c r="D81" s="21"/>
      <c r="E81" s="23">
        <f>COUNTIF(E10:E73,"&gt;50")</f>
        <v>0</v>
      </c>
      <c r="F81" s="20"/>
      <c r="G81" s="20"/>
      <c r="H81" s="47"/>
      <c r="I81" s="20"/>
      <c r="J81" s="21"/>
      <c r="K81" s="21"/>
      <c r="L81" s="20"/>
      <c r="M81" s="20"/>
      <c r="N81" s="20"/>
      <c r="O81" s="83"/>
      <c r="P81" s="94" t="s">
        <v>30</v>
      </c>
    </row>
    <row r="82" spans="1:16" ht="12.75">
      <c r="A82" s="79" t="s">
        <v>32</v>
      </c>
      <c r="B82" s="24"/>
      <c r="C82" s="25"/>
      <c r="D82" s="25"/>
      <c r="E82" s="24"/>
      <c r="F82" s="24"/>
      <c r="G82" s="24"/>
      <c r="H82" s="48">
        <f>COUNTIF(H10:H73,"s")+COUNTIF(H10:H73,"s&amp;w")</f>
        <v>0</v>
      </c>
      <c r="I82" s="24"/>
      <c r="J82" s="25"/>
      <c r="K82" s="25"/>
      <c r="L82" s="24"/>
      <c r="M82" s="24"/>
      <c r="N82" s="24"/>
      <c r="O82" s="84">
        <f>COUNTIF(O10:O73,"s")</f>
        <v>0</v>
      </c>
      <c r="P82" s="95" t="s">
        <v>32</v>
      </c>
    </row>
    <row r="83" spans="1:16" ht="13.5" thickBot="1">
      <c r="A83" s="97" t="s">
        <v>31</v>
      </c>
      <c r="B83" s="24"/>
      <c r="C83" s="25"/>
      <c r="D83" s="25"/>
      <c r="E83" s="24"/>
      <c r="F83" s="24"/>
      <c r="G83" s="24"/>
      <c r="H83" s="49">
        <f>COUNTIF(H10:H73,"w")+COUNTIF(H10:H73,"s&amp;w")</f>
        <v>0</v>
      </c>
      <c r="I83" s="24"/>
      <c r="J83" s="25"/>
      <c r="K83" s="25"/>
      <c r="L83" s="24"/>
      <c r="M83" s="24"/>
      <c r="N83" s="24"/>
      <c r="O83" s="85">
        <f>COUNTIF(O10:O73,"w")</f>
        <v>1</v>
      </c>
      <c r="P83" s="89" t="s">
        <v>31</v>
      </c>
    </row>
    <row r="84" spans="1:16" ht="13.5" thickBot="1">
      <c r="A84" s="58" t="s">
        <v>9</v>
      </c>
      <c r="B84" s="270" t="s">
        <v>93</v>
      </c>
      <c r="C84" s="271"/>
      <c r="D84" s="271"/>
      <c r="E84" s="271"/>
      <c r="F84" s="271"/>
      <c r="G84" s="271"/>
      <c r="H84" s="272"/>
      <c r="I84" s="273" t="s">
        <v>94</v>
      </c>
      <c r="J84" s="271"/>
      <c r="K84" s="271"/>
      <c r="L84" s="271"/>
      <c r="M84" s="271"/>
      <c r="N84" s="271"/>
      <c r="O84" s="274"/>
      <c r="P84" s="90" t="s">
        <v>9</v>
      </c>
    </row>
    <row r="85" spans="1:16" ht="12.75">
      <c r="A85" s="57" t="s">
        <v>12</v>
      </c>
      <c r="B85" s="275" t="s">
        <v>90</v>
      </c>
      <c r="C85" s="276"/>
      <c r="N85" s="275" t="s">
        <v>90</v>
      </c>
      <c r="O85" s="276"/>
      <c r="P85" s="57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57" bottom="0.07874015748031496" header="0.07874015748031496" footer="0.1574803149606299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04"/>
  <sheetViews>
    <sheetView tabSelected="1" workbookViewId="0" topLeftCell="A3">
      <selection activeCell="E10" sqref="E10"/>
    </sheetView>
  </sheetViews>
  <sheetFormatPr defaultColWidth="11.421875" defaultRowHeight="12.75"/>
  <cols>
    <col min="1" max="1" width="8.7109375" style="0" customWidth="1"/>
    <col min="2" max="13" width="8.28125" style="0" customWidth="1"/>
    <col min="14" max="15" width="8.7109375" style="0" customWidth="1"/>
    <col min="17" max="22" width="10.7109375" style="0" customWidth="1"/>
    <col min="23" max="23" width="8.7109375" style="0" customWidth="1"/>
    <col min="28" max="28" width="11.57421875" style="0" bestFit="1" customWidth="1"/>
  </cols>
  <sheetData>
    <row r="1" ht="12.75">
      <c r="M1">
        <v>-1</v>
      </c>
    </row>
    <row r="3" ht="12.75">
      <c r="AA3" s="125"/>
    </row>
    <row r="4" spans="24:27" ht="13.5" thickBot="1">
      <c r="X4">
        <v>212</v>
      </c>
      <c r="AA4" s="125"/>
    </row>
    <row r="5" spans="1:27" ht="14.25" thickBot="1" thickTop="1">
      <c r="A5" s="294" t="s">
        <v>91</v>
      </c>
      <c r="B5" s="295"/>
      <c r="C5" s="296"/>
      <c r="D5" s="132"/>
      <c r="E5" s="132"/>
      <c r="F5" s="132"/>
      <c r="G5" s="92"/>
      <c r="H5" s="37" t="s">
        <v>20</v>
      </c>
      <c r="I5" s="91"/>
      <c r="J5" s="91"/>
      <c r="K5" s="91"/>
      <c r="L5" s="91"/>
      <c r="M5" s="36" t="s">
        <v>22</v>
      </c>
      <c r="N5" s="38" t="s">
        <v>21</v>
      </c>
      <c r="O5" s="35" t="s">
        <v>23</v>
      </c>
      <c r="Q5" s="4"/>
      <c r="R5" s="4"/>
      <c r="S5" s="4"/>
      <c r="T5" s="4"/>
      <c r="U5" s="4"/>
      <c r="V5" s="4"/>
      <c r="AA5" s="125"/>
    </row>
    <row r="6" spans="1:33" ht="17.25" thickBot="1" thickTop="1">
      <c r="A6" s="60" t="s">
        <v>9</v>
      </c>
      <c r="B6" s="297" t="s">
        <v>93</v>
      </c>
      <c r="C6" s="298"/>
      <c r="D6" s="298"/>
      <c r="E6" s="298"/>
      <c r="F6" s="298"/>
      <c r="G6" s="299"/>
      <c r="H6" s="297" t="s">
        <v>94</v>
      </c>
      <c r="I6" s="298"/>
      <c r="J6" s="298"/>
      <c r="K6" s="298"/>
      <c r="L6" s="298"/>
      <c r="M6" s="299"/>
      <c r="N6" s="59" t="s">
        <v>25</v>
      </c>
      <c r="O6" s="32" t="s">
        <v>26</v>
      </c>
      <c r="Q6" s="205" t="s">
        <v>84</v>
      </c>
      <c r="R6" s="206" t="s">
        <v>64</v>
      </c>
      <c r="S6" s="206" t="s">
        <v>65</v>
      </c>
      <c r="T6" s="206" t="s">
        <v>66</v>
      </c>
      <c r="U6" s="207" t="s">
        <v>67</v>
      </c>
      <c r="V6" s="208" t="s">
        <v>68</v>
      </c>
      <c r="X6" s="209" t="s">
        <v>79</v>
      </c>
      <c r="Y6" s="210" t="s">
        <v>85</v>
      </c>
      <c r="Z6" s="211" t="s">
        <v>79</v>
      </c>
      <c r="AA6" s="212" t="s">
        <v>86</v>
      </c>
      <c r="AB6" s="213" t="s">
        <v>87</v>
      </c>
      <c r="AC6" s="214" t="s">
        <v>88</v>
      </c>
      <c r="AE6" s="215"/>
      <c r="AF6" s="216" t="s">
        <v>80</v>
      </c>
      <c r="AG6" s="217" t="s">
        <v>81</v>
      </c>
    </row>
    <row r="7" spans="1:46" ht="15" thickBot="1">
      <c r="A7" s="133" t="s">
        <v>19</v>
      </c>
      <c r="B7" s="134"/>
      <c r="C7" s="135">
        <f>$AQ$8</f>
        <v>3.315789473684211</v>
      </c>
      <c r="D7" s="136"/>
      <c r="E7" s="137"/>
      <c r="F7" s="135">
        <f>$AP$8</f>
        <v>1.3157894736842108</v>
      </c>
      <c r="G7" s="138"/>
      <c r="H7" s="134"/>
      <c r="I7" s="135">
        <f>$AT$8</f>
        <v>6.736842105263158</v>
      </c>
      <c r="J7" s="136"/>
      <c r="K7" s="137"/>
      <c r="L7" s="135">
        <f>$AS$8</f>
        <v>2.31578947368421</v>
      </c>
      <c r="M7" s="61"/>
      <c r="N7" s="41"/>
      <c r="O7" s="32"/>
      <c r="Q7" s="218">
        <v>250</v>
      </c>
      <c r="R7" s="219">
        <f aca="true" t="shared" si="0" ref="R7:R28">FREQUENCY(B$10:D$73,$Q7:$Q8)</f>
        <v>0</v>
      </c>
      <c r="S7" s="219">
        <f aca="true" t="shared" si="1" ref="S7:S28">FREQUENCY(E$10:G$73,$Q7:$Q8)</f>
        <v>0</v>
      </c>
      <c r="T7" s="219">
        <f aca="true" t="shared" si="2" ref="T7:T28">FREQUENCY(H$10:J$73,$Q7:$Q8)</f>
        <v>0</v>
      </c>
      <c r="U7" s="220">
        <f aca="true" t="shared" si="3" ref="U7:U27">FREQUENCY(K$10:M$73,$Q7:$Q8)</f>
        <v>0</v>
      </c>
      <c r="V7" s="221">
        <f aca="true" t="shared" si="4" ref="V7:V28">FREQUENCY(B$10:M$73,$Q7:$Q8)</f>
        <v>0</v>
      </c>
      <c r="X7" s="222">
        <v>0</v>
      </c>
      <c r="Y7" s="223">
        <v>6.1912</v>
      </c>
      <c r="Z7" s="224"/>
      <c r="AA7" s="225"/>
      <c r="AB7" s="226">
        <f>(Y7-Y8)/(X8-X7)</f>
        <v>-0.0035999999999999587</v>
      </c>
      <c r="AC7" s="227" t="e">
        <f>(AA7-AA8)/(Z8-Z7)</f>
        <v>#DIV/0!</v>
      </c>
      <c r="AE7" s="228" t="s">
        <v>69</v>
      </c>
      <c r="AF7" s="229">
        <f>60*AVERAGE(AB8:AB203)</f>
        <v>0.11955918367346932</v>
      </c>
      <c r="AG7" s="230" t="e">
        <f>60*AVERAGE(AC8)</f>
        <v>#DIV/0!</v>
      </c>
      <c r="AN7" s="231" t="s">
        <v>82</v>
      </c>
      <c r="AO7" s="232" t="s">
        <v>83</v>
      </c>
      <c r="AP7" s="232" t="s">
        <v>89</v>
      </c>
      <c r="AQ7" s="232" t="s">
        <v>89</v>
      </c>
      <c r="AR7" s="232" t="s">
        <v>83</v>
      </c>
      <c r="AS7" s="232" t="s">
        <v>89</v>
      </c>
      <c r="AT7" s="232" t="s">
        <v>89</v>
      </c>
    </row>
    <row r="8" spans="1:46" ht="13.5" thickBot="1">
      <c r="A8" s="139" t="s">
        <v>17</v>
      </c>
      <c r="B8" s="297" t="s">
        <v>36</v>
      </c>
      <c r="C8" s="286"/>
      <c r="D8" s="300"/>
      <c r="E8" s="297" t="s">
        <v>37</v>
      </c>
      <c r="F8" s="286"/>
      <c r="G8" s="300"/>
      <c r="H8" s="297" t="s">
        <v>61</v>
      </c>
      <c r="I8" s="286"/>
      <c r="J8" s="300"/>
      <c r="K8" s="297" t="s">
        <v>62</v>
      </c>
      <c r="L8" s="286"/>
      <c r="M8" s="300"/>
      <c r="N8" s="31"/>
      <c r="O8" s="32"/>
      <c r="Q8" s="233">
        <v>240</v>
      </c>
      <c r="R8" s="116">
        <f t="shared" si="0"/>
        <v>0</v>
      </c>
      <c r="S8" s="116">
        <f t="shared" si="1"/>
        <v>0</v>
      </c>
      <c r="T8" s="116">
        <f t="shared" si="2"/>
        <v>0</v>
      </c>
      <c r="U8" s="234">
        <f t="shared" si="3"/>
        <v>0</v>
      </c>
      <c r="V8" s="235">
        <f t="shared" si="4"/>
        <v>0</v>
      </c>
      <c r="X8" s="236">
        <v>5</v>
      </c>
      <c r="Y8" s="237">
        <v>6.2092</v>
      </c>
      <c r="Z8" s="238"/>
      <c r="AA8" s="239"/>
      <c r="AB8" s="240">
        <f>(Y8-Y9)/(X9-X8)</f>
        <v>4.0000000000084415E-05</v>
      </c>
      <c r="AC8" s="241" t="e">
        <f>(AA8-AA9)/(Z9-Z8)</f>
        <v>#DIV/0!</v>
      </c>
      <c r="AE8" s="242" t="s">
        <v>70</v>
      </c>
      <c r="AF8" s="243">
        <f>60*AVERAGE(AB108:AB128)</f>
        <v>0.1092571428571425</v>
      </c>
      <c r="AG8" s="244" t="e">
        <f>60*AVERAGE(AC8)</f>
        <v>#DIV/0!</v>
      </c>
      <c r="AN8" s="245">
        <f>(AN167-AN149)</f>
        <v>180</v>
      </c>
      <c r="AO8" s="245">
        <f>AVERAGE(AO149:AO167)</f>
        <v>1600</v>
      </c>
      <c r="AP8" s="246">
        <f>1000*ABS(AVERAGE(AP149:AP167))</f>
        <v>1.3157894736842108</v>
      </c>
      <c r="AQ8" s="246">
        <f>1000*ABS(AVERAGE(AQ149:AQ167))</f>
        <v>3.315789473684211</v>
      </c>
      <c r="AR8" s="245">
        <f>AVERAGE(AR149:AR167)</f>
        <v>1600</v>
      </c>
      <c r="AS8" s="246">
        <f>1000*ABS(AVERAGE(AS149:AS167))</f>
        <v>2.31578947368421</v>
      </c>
      <c r="AT8" s="246">
        <f>1000*ABS(AVERAGE(AT149:AT167))</f>
        <v>6.736842105263158</v>
      </c>
    </row>
    <row r="9" spans="1:32" ht="14.25" thickBot="1">
      <c r="A9" s="39" t="s">
        <v>24</v>
      </c>
      <c r="B9" s="140" t="s">
        <v>38</v>
      </c>
      <c r="C9" s="141" t="s">
        <v>39</v>
      </c>
      <c r="D9" s="93" t="s">
        <v>40</v>
      </c>
      <c r="E9" s="142" t="s">
        <v>41</v>
      </c>
      <c r="F9" s="143" t="s">
        <v>42</v>
      </c>
      <c r="G9" s="144" t="s">
        <v>43</v>
      </c>
      <c r="H9" s="140" t="s">
        <v>44</v>
      </c>
      <c r="I9" s="141" t="s">
        <v>45</v>
      </c>
      <c r="J9" s="93" t="s">
        <v>46</v>
      </c>
      <c r="K9" s="142" t="s">
        <v>47</v>
      </c>
      <c r="L9" s="141" t="s">
        <v>48</v>
      </c>
      <c r="M9" s="144" t="s">
        <v>63</v>
      </c>
      <c r="N9" s="290" t="s">
        <v>18</v>
      </c>
      <c r="O9" s="291"/>
      <c r="Q9" s="233">
        <v>230</v>
      </c>
      <c r="R9" s="116">
        <f t="shared" si="0"/>
        <v>0</v>
      </c>
      <c r="S9" s="116">
        <f t="shared" si="1"/>
        <v>0</v>
      </c>
      <c r="T9" s="116">
        <f t="shared" si="2"/>
        <v>0</v>
      </c>
      <c r="U9" s="234">
        <f t="shared" si="3"/>
        <v>0</v>
      </c>
      <c r="V9" s="235">
        <f t="shared" si="4"/>
        <v>0</v>
      </c>
      <c r="X9" s="236">
        <v>10</v>
      </c>
      <c r="Y9" s="237">
        <v>6.209</v>
      </c>
      <c r="Z9" s="238"/>
      <c r="AA9" s="239"/>
      <c r="AB9" s="240">
        <f aca="true" t="shared" si="5" ref="AB9:AB72">(Y9-Y10)/(X10-X9)</f>
        <v>0.0013999999999999347</v>
      </c>
      <c r="AC9" s="241"/>
      <c r="AE9" s="126"/>
      <c r="AF9" s="127"/>
    </row>
    <row r="10" spans="1:46" ht="12.75">
      <c r="A10" s="145">
        <v>0</v>
      </c>
      <c r="B10" s="146">
        <v>164</v>
      </c>
      <c r="C10" s="147">
        <v>163</v>
      </c>
      <c r="D10" s="42">
        <v>170.3</v>
      </c>
      <c r="E10" s="266">
        <v>0</v>
      </c>
      <c r="F10" s="267">
        <v>0</v>
      </c>
      <c r="G10" s="268">
        <v>0</v>
      </c>
      <c r="H10" s="149">
        <v>170</v>
      </c>
      <c r="I10" s="150">
        <v>168.2</v>
      </c>
      <c r="J10" s="151">
        <v>175.1</v>
      </c>
      <c r="K10" s="152">
        <v>173.4</v>
      </c>
      <c r="L10" s="150">
        <v>171</v>
      </c>
      <c r="M10" s="148">
        <v>177.2</v>
      </c>
      <c r="N10" s="292" t="s">
        <v>99</v>
      </c>
      <c r="O10" s="293"/>
      <c r="Q10" s="233">
        <v>225</v>
      </c>
      <c r="R10" s="116">
        <f t="shared" si="0"/>
        <v>0</v>
      </c>
      <c r="S10" s="116">
        <f t="shared" si="1"/>
        <v>0</v>
      </c>
      <c r="T10" s="116">
        <f t="shared" si="2"/>
        <v>0</v>
      </c>
      <c r="U10" s="234">
        <f t="shared" si="3"/>
        <v>0</v>
      </c>
      <c r="V10" s="235">
        <f t="shared" si="4"/>
        <v>0</v>
      </c>
      <c r="X10" s="236">
        <v>15</v>
      </c>
      <c r="Y10" s="237">
        <v>6.202</v>
      </c>
      <c r="Z10" s="238"/>
      <c r="AA10" s="239"/>
      <c r="AB10" s="240">
        <f t="shared" si="5"/>
        <v>0.0018599999999999283</v>
      </c>
      <c r="AC10" s="241"/>
      <c r="AL10" s="247" t="s">
        <v>13</v>
      </c>
      <c r="AM10" s="247" t="s">
        <v>71</v>
      </c>
      <c r="AN10" s="247" t="s">
        <v>72</v>
      </c>
      <c r="AO10" s="247" t="s">
        <v>73</v>
      </c>
      <c r="AP10" s="247" t="s">
        <v>74</v>
      </c>
      <c r="AQ10" s="247" t="s">
        <v>75</v>
      </c>
      <c r="AR10" s="247" t="s">
        <v>76</v>
      </c>
      <c r="AS10" s="247" t="s">
        <v>77</v>
      </c>
      <c r="AT10" s="247" t="s">
        <v>78</v>
      </c>
    </row>
    <row r="11" spans="1:46" ht="12.75">
      <c r="A11" s="153">
        <v>1</v>
      </c>
      <c r="B11" s="154">
        <v>163.1</v>
      </c>
      <c r="C11" s="155">
        <v>164.2</v>
      </c>
      <c r="D11" s="43">
        <v>165</v>
      </c>
      <c r="E11" s="156">
        <v>157.3</v>
      </c>
      <c r="F11" s="155">
        <v>165.3</v>
      </c>
      <c r="G11" s="157">
        <v>162</v>
      </c>
      <c r="H11" s="158">
        <v>171.4</v>
      </c>
      <c r="I11" s="159">
        <v>175</v>
      </c>
      <c r="J11" s="160">
        <v>175</v>
      </c>
      <c r="K11" s="161">
        <v>170.8</v>
      </c>
      <c r="L11" s="159">
        <v>169</v>
      </c>
      <c r="M11" s="157">
        <v>169</v>
      </c>
      <c r="N11" s="288"/>
      <c r="O11" s="289"/>
      <c r="Q11" s="233">
        <v>220</v>
      </c>
      <c r="R11" s="116">
        <f t="shared" si="0"/>
        <v>0</v>
      </c>
      <c r="S11" s="116">
        <f t="shared" si="1"/>
        <v>0</v>
      </c>
      <c r="T11" s="116">
        <f t="shared" si="2"/>
        <v>0</v>
      </c>
      <c r="U11" s="234">
        <f t="shared" si="3"/>
        <v>0</v>
      </c>
      <c r="V11" s="235">
        <f t="shared" si="4"/>
        <v>0</v>
      </c>
      <c r="X11" s="236">
        <v>20</v>
      </c>
      <c r="Y11" s="237">
        <v>6.1927</v>
      </c>
      <c r="Z11" s="238"/>
      <c r="AA11" s="239"/>
      <c r="AB11" s="240">
        <f t="shared" si="5"/>
        <v>0.003020000000000067</v>
      </c>
      <c r="AC11" s="241"/>
      <c r="AL11" s="248">
        <v>38673</v>
      </c>
      <c r="AM11" s="249">
        <v>0.5191203703703704</v>
      </c>
      <c r="AN11" s="250">
        <v>10</v>
      </c>
      <c r="AO11" s="250">
        <v>500</v>
      </c>
      <c r="AP11" s="303">
        <v>-0.001</v>
      </c>
      <c r="AQ11" s="303">
        <v>0</v>
      </c>
      <c r="AR11" s="250">
        <v>500</v>
      </c>
      <c r="AS11" s="303">
        <v>0.007</v>
      </c>
      <c r="AT11" s="303">
        <v>0.01</v>
      </c>
    </row>
    <row r="12" spans="1:46" ht="12.75">
      <c r="A12" s="153">
        <v>2</v>
      </c>
      <c r="B12" s="154">
        <v>163.3</v>
      </c>
      <c r="C12" s="155">
        <v>165.7</v>
      </c>
      <c r="D12" s="43">
        <v>165.3</v>
      </c>
      <c r="E12" s="156">
        <v>158.5</v>
      </c>
      <c r="F12" s="155">
        <v>162.1</v>
      </c>
      <c r="G12" s="157">
        <v>163.1</v>
      </c>
      <c r="H12" s="158">
        <v>175.2</v>
      </c>
      <c r="I12" s="159">
        <v>174</v>
      </c>
      <c r="J12" s="160">
        <v>180</v>
      </c>
      <c r="K12" s="161">
        <v>168.1</v>
      </c>
      <c r="L12" s="159">
        <v>169.4</v>
      </c>
      <c r="M12" s="157">
        <v>176.9</v>
      </c>
      <c r="N12" s="288"/>
      <c r="O12" s="289"/>
      <c r="Q12" s="233">
        <v>215</v>
      </c>
      <c r="R12" s="116">
        <f t="shared" si="0"/>
        <v>0</v>
      </c>
      <c r="S12" s="116">
        <f t="shared" si="1"/>
        <v>0</v>
      </c>
      <c r="T12" s="116">
        <f t="shared" si="2"/>
        <v>0</v>
      </c>
      <c r="U12" s="234">
        <f t="shared" si="3"/>
        <v>0</v>
      </c>
      <c r="V12" s="235">
        <f t="shared" si="4"/>
        <v>0</v>
      </c>
      <c r="X12" s="236">
        <v>25</v>
      </c>
      <c r="Y12" s="237">
        <v>6.1776</v>
      </c>
      <c r="Z12" s="238"/>
      <c r="AA12" s="239"/>
      <c r="AB12" s="240">
        <f t="shared" si="5"/>
        <v>0.0002000000000000668</v>
      </c>
      <c r="AC12" s="241"/>
      <c r="AL12" s="248">
        <v>38673</v>
      </c>
      <c r="AM12" s="249">
        <v>0.5260648148148148</v>
      </c>
      <c r="AN12" s="250">
        <v>20</v>
      </c>
      <c r="AO12" s="250">
        <v>500</v>
      </c>
      <c r="AP12" s="303">
        <v>-0.002</v>
      </c>
      <c r="AQ12" s="303">
        <v>-0.001</v>
      </c>
      <c r="AR12" s="250">
        <v>500</v>
      </c>
      <c r="AS12" s="303">
        <v>0.03</v>
      </c>
      <c r="AT12" s="303">
        <v>0.017</v>
      </c>
    </row>
    <row r="13" spans="1:46" ht="12.75">
      <c r="A13" s="153">
        <v>3</v>
      </c>
      <c r="B13" s="154">
        <v>163.3</v>
      </c>
      <c r="C13" s="155">
        <v>167</v>
      </c>
      <c r="D13" s="43">
        <v>167</v>
      </c>
      <c r="E13" s="156">
        <v>160.2</v>
      </c>
      <c r="F13" s="155">
        <v>162.1</v>
      </c>
      <c r="G13" s="157">
        <v>164</v>
      </c>
      <c r="H13" s="158">
        <v>172.4</v>
      </c>
      <c r="I13" s="159">
        <v>175.1</v>
      </c>
      <c r="J13" s="160">
        <v>175.9</v>
      </c>
      <c r="K13" s="161">
        <v>175</v>
      </c>
      <c r="L13" s="159">
        <v>169</v>
      </c>
      <c r="M13" s="157">
        <v>171.4</v>
      </c>
      <c r="N13" s="288"/>
      <c r="O13" s="289"/>
      <c r="Q13" s="233">
        <v>210</v>
      </c>
      <c r="R13" s="116">
        <f t="shared" si="0"/>
        <v>0</v>
      </c>
      <c r="S13" s="116">
        <f t="shared" si="1"/>
        <v>0</v>
      </c>
      <c r="T13" s="116">
        <f t="shared" si="2"/>
        <v>0</v>
      </c>
      <c r="U13" s="234">
        <f t="shared" si="3"/>
        <v>0</v>
      </c>
      <c r="V13" s="235">
        <f t="shared" si="4"/>
        <v>0</v>
      </c>
      <c r="X13" s="236">
        <v>30</v>
      </c>
      <c r="Y13" s="237">
        <v>6.1766</v>
      </c>
      <c r="Z13" s="238"/>
      <c r="AA13" s="239"/>
      <c r="AB13" s="240">
        <f t="shared" si="5"/>
        <v>0.0023399999999998756</v>
      </c>
      <c r="AC13" s="241"/>
      <c r="AL13" s="248">
        <v>38673</v>
      </c>
      <c r="AM13" s="249">
        <v>0.5330092592592592</v>
      </c>
      <c r="AN13" s="250">
        <v>30</v>
      </c>
      <c r="AO13" s="250">
        <v>500</v>
      </c>
      <c r="AP13" s="303">
        <v>0.001</v>
      </c>
      <c r="AQ13" s="303">
        <v>0</v>
      </c>
      <c r="AR13" s="250">
        <v>500</v>
      </c>
      <c r="AS13" s="303">
        <v>0.045</v>
      </c>
      <c r="AT13" s="303">
        <v>-0.011</v>
      </c>
    </row>
    <row r="14" spans="1:46" ht="12.75">
      <c r="A14" s="153">
        <v>4</v>
      </c>
      <c r="B14" s="154">
        <v>160.9</v>
      </c>
      <c r="C14" s="155">
        <v>164.3</v>
      </c>
      <c r="D14" s="43">
        <v>167.4</v>
      </c>
      <c r="E14" s="156">
        <v>162.3</v>
      </c>
      <c r="F14" s="155">
        <v>160.1</v>
      </c>
      <c r="G14" s="157">
        <v>163</v>
      </c>
      <c r="H14" s="158">
        <v>178</v>
      </c>
      <c r="I14" s="159">
        <v>179</v>
      </c>
      <c r="J14" s="160">
        <v>176.4</v>
      </c>
      <c r="K14" s="161">
        <v>169.9</v>
      </c>
      <c r="L14" s="159">
        <v>170</v>
      </c>
      <c r="M14" s="157">
        <v>172</v>
      </c>
      <c r="N14" s="288"/>
      <c r="O14" s="289"/>
      <c r="Q14" s="233">
        <v>205</v>
      </c>
      <c r="R14" s="116">
        <f t="shared" si="0"/>
        <v>0</v>
      </c>
      <c r="S14" s="116">
        <f t="shared" si="1"/>
        <v>0</v>
      </c>
      <c r="T14" s="116">
        <f t="shared" si="2"/>
        <v>0</v>
      </c>
      <c r="U14" s="234">
        <f t="shared" si="3"/>
        <v>0</v>
      </c>
      <c r="V14" s="235">
        <f t="shared" si="4"/>
        <v>0</v>
      </c>
      <c r="X14" s="236">
        <v>35</v>
      </c>
      <c r="Y14" s="237">
        <v>6.1649</v>
      </c>
      <c r="Z14" s="238"/>
      <c r="AA14" s="239"/>
      <c r="AB14" s="240">
        <f t="shared" si="5"/>
        <v>0.0037600000000001187</v>
      </c>
      <c r="AC14" s="241"/>
      <c r="AL14" s="248">
        <v>38673</v>
      </c>
      <c r="AM14" s="249">
        <v>0.5399537037037038</v>
      </c>
      <c r="AN14" s="250">
        <v>40</v>
      </c>
      <c r="AO14" s="250">
        <v>500</v>
      </c>
      <c r="AP14" s="303">
        <v>-0.001</v>
      </c>
      <c r="AQ14" s="303">
        <v>0</v>
      </c>
      <c r="AR14" s="250">
        <v>500</v>
      </c>
      <c r="AS14" s="303">
        <v>0.003</v>
      </c>
      <c r="AT14" s="303">
        <v>-0.018</v>
      </c>
    </row>
    <row r="15" spans="1:46" ht="12.75">
      <c r="A15" s="153">
        <v>5</v>
      </c>
      <c r="B15" s="154">
        <v>165</v>
      </c>
      <c r="C15" s="155">
        <v>168.1</v>
      </c>
      <c r="D15" s="43">
        <v>169.9</v>
      </c>
      <c r="E15" s="156">
        <v>162</v>
      </c>
      <c r="F15" s="155">
        <v>166.4</v>
      </c>
      <c r="G15" s="157">
        <v>162.1</v>
      </c>
      <c r="H15" s="158">
        <v>179.2</v>
      </c>
      <c r="I15" s="159">
        <v>172</v>
      </c>
      <c r="J15" s="160">
        <v>174.1</v>
      </c>
      <c r="K15" s="161">
        <v>173</v>
      </c>
      <c r="L15" s="159">
        <v>174.2</v>
      </c>
      <c r="M15" s="157">
        <v>176.7</v>
      </c>
      <c r="N15" s="288"/>
      <c r="O15" s="289"/>
      <c r="Q15" s="233">
        <v>200</v>
      </c>
      <c r="R15" s="116">
        <f t="shared" si="0"/>
        <v>0</v>
      </c>
      <c r="S15" s="116">
        <f t="shared" si="1"/>
        <v>0</v>
      </c>
      <c r="T15" s="116">
        <f t="shared" si="2"/>
        <v>0</v>
      </c>
      <c r="U15" s="234">
        <f t="shared" si="3"/>
        <v>0</v>
      </c>
      <c r="V15" s="235">
        <f t="shared" si="4"/>
        <v>0</v>
      </c>
      <c r="X15" s="236">
        <v>40</v>
      </c>
      <c r="Y15" s="237">
        <v>6.1461</v>
      </c>
      <c r="Z15" s="238"/>
      <c r="AA15" s="239"/>
      <c r="AB15" s="240">
        <f t="shared" si="5"/>
        <v>0.0031200000000000117</v>
      </c>
      <c r="AC15" s="241"/>
      <c r="AL15" s="248">
        <v>38673</v>
      </c>
      <c r="AM15" s="249">
        <v>0.5468981481481482</v>
      </c>
      <c r="AN15" s="250">
        <v>50</v>
      </c>
      <c r="AO15" s="250">
        <v>500</v>
      </c>
      <c r="AP15" s="303">
        <v>0</v>
      </c>
      <c r="AQ15" s="303">
        <v>-0.001</v>
      </c>
      <c r="AR15" s="250">
        <v>500</v>
      </c>
      <c r="AS15" s="303">
        <v>-0.041</v>
      </c>
      <c r="AT15" s="303">
        <v>0</v>
      </c>
    </row>
    <row r="16" spans="1:46" ht="12.75">
      <c r="A16" s="153">
        <v>6</v>
      </c>
      <c r="B16" s="154">
        <v>160</v>
      </c>
      <c r="C16" s="155">
        <v>169</v>
      </c>
      <c r="D16" s="43">
        <v>167</v>
      </c>
      <c r="E16" s="156">
        <v>158</v>
      </c>
      <c r="F16" s="155">
        <v>161</v>
      </c>
      <c r="G16" s="157">
        <v>164</v>
      </c>
      <c r="H16" s="158">
        <v>175</v>
      </c>
      <c r="I16" s="159">
        <v>175.1</v>
      </c>
      <c r="J16" s="160">
        <v>175</v>
      </c>
      <c r="K16" s="161">
        <v>172.2</v>
      </c>
      <c r="L16" s="159">
        <v>173</v>
      </c>
      <c r="M16" s="157">
        <v>175.1</v>
      </c>
      <c r="N16" s="288"/>
      <c r="O16" s="289"/>
      <c r="Q16" s="233">
        <v>195</v>
      </c>
      <c r="R16" s="116">
        <f t="shared" si="0"/>
        <v>0</v>
      </c>
      <c r="S16" s="116">
        <f t="shared" si="1"/>
        <v>0</v>
      </c>
      <c r="T16" s="116">
        <f t="shared" si="2"/>
        <v>1</v>
      </c>
      <c r="U16" s="234">
        <f t="shared" si="3"/>
        <v>0</v>
      </c>
      <c r="V16" s="235">
        <f t="shared" si="4"/>
        <v>1</v>
      </c>
      <c r="X16" s="236">
        <v>45</v>
      </c>
      <c r="Y16" s="237">
        <v>6.1305</v>
      </c>
      <c r="Z16" s="238"/>
      <c r="AA16" s="239"/>
      <c r="AB16" s="240">
        <f t="shared" si="5"/>
        <v>0.0010999999999999233</v>
      </c>
      <c r="AC16" s="241"/>
      <c r="AL16" s="248">
        <v>38673</v>
      </c>
      <c r="AM16" s="249">
        <v>0.5538425925925926</v>
      </c>
      <c r="AN16" s="250">
        <v>60</v>
      </c>
      <c r="AO16" s="250">
        <v>500</v>
      </c>
      <c r="AP16" s="303">
        <v>-0.001</v>
      </c>
      <c r="AQ16" s="303">
        <v>-0.001</v>
      </c>
      <c r="AR16" s="250">
        <v>500</v>
      </c>
      <c r="AS16" s="303">
        <v>0.015</v>
      </c>
      <c r="AT16" s="303">
        <v>0.019</v>
      </c>
    </row>
    <row r="17" spans="1:46" ht="12.75">
      <c r="A17" s="153">
        <v>7</v>
      </c>
      <c r="B17" s="154">
        <v>163</v>
      </c>
      <c r="C17" s="155">
        <v>163.2</v>
      </c>
      <c r="D17" s="43">
        <v>167</v>
      </c>
      <c r="E17" s="156">
        <v>161</v>
      </c>
      <c r="F17" s="155">
        <v>165.1</v>
      </c>
      <c r="G17" s="157">
        <v>164</v>
      </c>
      <c r="H17" s="158">
        <v>171</v>
      </c>
      <c r="I17" s="159">
        <v>175</v>
      </c>
      <c r="J17" s="160">
        <v>173.4</v>
      </c>
      <c r="K17" s="161">
        <v>171</v>
      </c>
      <c r="L17" s="159">
        <v>171</v>
      </c>
      <c r="M17" s="157">
        <v>174.4</v>
      </c>
      <c r="N17" s="288"/>
      <c r="O17" s="289"/>
      <c r="Q17" s="233">
        <v>190</v>
      </c>
      <c r="R17" s="116">
        <f t="shared" si="0"/>
        <v>0</v>
      </c>
      <c r="S17" s="116">
        <f t="shared" si="1"/>
        <v>0</v>
      </c>
      <c r="T17" s="116">
        <f t="shared" si="2"/>
        <v>1</v>
      </c>
      <c r="U17" s="234">
        <f t="shared" si="3"/>
        <v>0</v>
      </c>
      <c r="V17" s="235">
        <f t="shared" si="4"/>
        <v>1</v>
      </c>
      <c r="X17" s="236">
        <v>50</v>
      </c>
      <c r="Y17" s="237">
        <v>6.125</v>
      </c>
      <c r="Z17" s="238"/>
      <c r="AA17" s="239"/>
      <c r="AB17" s="240">
        <f t="shared" si="5"/>
        <v>0.0033200000000000785</v>
      </c>
      <c r="AC17" s="241"/>
      <c r="AL17" s="248">
        <v>38673</v>
      </c>
      <c r="AM17" s="249">
        <v>0.560787037037037</v>
      </c>
      <c r="AN17" s="250">
        <v>70</v>
      </c>
      <c r="AO17" s="250">
        <v>500</v>
      </c>
      <c r="AP17" s="303">
        <v>-0.001</v>
      </c>
      <c r="AQ17" s="303">
        <v>-0.001</v>
      </c>
      <c r="AR17" s="250">
        <v>500</v>
      </c>
      <c r="AS17" s="303">
        <v>0.006</v>
      </c>
      <c r="AT17" s="303">
        <v>0.009</v>
      </c>
    </row>
    <row r="18" spans="1:46" ht="12.75">
      <c r="A18" s="153">
        <v>8</v>
      </c>
      <c r="B18" s="154">
        <v>162</v>
      </c>
      <c r="C18" s="155">
        <v>166</v>
      </c>
      <c r="D18" s="43">
        <v>170.4</v>
      </c>
      <c r="E18" s="156">
        <v>164</v>
      </c>
      <c r="F18" s="155">
        <v>165</v>
      </c>
      <c r="G18" s="157">
        <v>167.4</v>
      </c>
      <c r="H18" s="158">
        <v>182.3</v>
      </c>
      <c r="I18" s="159">
        <v>175</v>
      </c>
      <c r="J18" s="160">
        <v>179</v>
      </c>
      <c r="K18" s="161">
        <v>171</v>
      </c>
      <c r="L18" s="159">
        <v>174</v>
      </c>
      <c r="M18" s="157">
        <v>174</v>
      </c>
      <c r="N18" s="288"/>
      <c r="O18" s="289"/>
      <c r="Q18" s="233">
        <v>185</v>
      </c>
      <c r="R18" s="116">
        <f t="shared" si="0"/>
        <v>0</v>
      </c>
      <c r="S18" s="116">
        <f t="shared" si="1"/>
        <v>0</v>
      </c>
      <c r="T18" s="116">
        <f t="shared" si="2"/>
        <v>21</v>
      </c>
      <c r="U18" s="234">
        <f t="shared" si="3"/>
        <v>7</v>
      </c>
      <c r="V18" s="235">
        <f t="shared" si="4"/>
        <v>28</v>
      </c>
      <c r="X18" s="236">
        <v>55</v>
      </c>
      <c r="Y18" s="237">
        <v>6.1084</v>
      </c>
      <c r="Z18" s="238"/>
      <c r="AA18" s="239"/>
      <c r="AB18" s="240">
        <f t="shared" si="5"/>
        <v>0.0033399999999998544</v>
      </c>
      <c r="AC18" s="241"/>
      <c r="AL18" s="248">
        <v>38673</v>
      </c>
      <c r="AM18" s="249">
        <v>0.5677314814814814</v>
      </c>
      <c r="AN18" s="250">
        <v>80</v>
      </c>
      <c r="AO18" s="250">
        <v>500</v>
      </c>
      <c r="AP18" s="303">
        <v>0.001</v>
      </c>
      <c r="AQ18" s="303">
        <v>-0.001</v>
      </c>
      <c r="AR18" s="250">
        <v>500</v>
      </c>
      <c r="AS18" s="303">
        <v>0.001</v>
      </c>
      <c r="AT18" s="303">
        <v>-0.027</v>
      </c>
    </row>
    <row r="19" spans="1:46" ht="12.75">
      <c r="A19" s="153">
        <v>9</v>
      </c>
      <c r="B19" s="154">
        <v>162.4</v>
      </c>
      <c r="C19" s="155">
        <v>171.1</v>
      </c>
      <c r="D19" s="43">
        <v>168</v>
      </c>
      <c r="E19" s="156">
        <v>162.2</v>
      </c>
      <c r="F19" s="155">
        <v>163</v>
      </c>
      <c r="G19" s="157">
        <v>162.1</v>
      </c>
      <c r="H19" s="158">
        <v>172</v>
      </c>
      <c r="I19" s="159">
        <v>178.1</v>
      </c>
      <c r="J19" s="160">
        <v>178.3</v>
      </c>
      <c r="K19" s="161">
        <v>176.4</v>
      </c>
      <c r="L19" s="159">
        <v>177</v>
      </c>
      <c r="M19" s="157">
        <v>174.5</v>
      </c>
      <c r="N19" s="288"/>
      <c r="O19" s="289"/>
      <c r="Q19" s="233">
        <v>180</v>
      </c>
      <c r="R19" s="116">
        <f t="shared" si="0"/>
        <v>1</v>
      </c>
      <c r="S19" s="116">
        <f t="shared" si="1"/>
        <v>0</v>
      </c>
      <c r="T19" s="116">
        <f t="shared" si="2"/>
        <v>119</v>
      </c>
      <c r="U19" s="234">
        <f t="shared" si="3"/>
        <v>78</v>
      </c>
      <c r="V19" s="235">
        <f t="shared" si="4"/>
        <v>198</v>
      </c>
      <c r="X19" s="236">
        <v>60</v>
      </c>
      <c r="Y19" s="237">
        <v>6.0917</v>
      </c>
      <c r="Z19" s="238"/>
      <c r="AA19" s="239"/>
      <c r="AB19" s="240">
        <f t="shared" si="5"/>
        <v>0.0042200000000001125</v>
      </c>
      <c r="AC19" s="241"/>
      <c r="AL19" s="248">
        <v>38673</v>
      </c>
      <c r="AM19" s="249">
        <v>0.5746759259259259</v>
      </c>
      <c r="AN19" s="250">
        <v>90</v>
      </c>
      <c r="AO19" s="250">
        <v>500</v>
      </c>
      <c r="AP19" s="303">
        <v>0</v>
      </c>
      <c r="AQ19" s="303">
        <v>0</v>
      </c>
      <c r="AR19" s="250">
        <v>500</v>
      </c>
      <c r="AS19" s="303">
        <v>-0.012</v>
      </c>
      <c r="AT19" s="303">
        <v>0.004</v>
      </c>
    </row>
    <row r="20" spans="1:46" ht="12.75">
      <c r="A20" s="153">
        <v>10</v>
      </c>
      <c r="B20" s="154">
        <v>164.1</v>
      </c>
      <c r="C20" s="155">
        <v>164</v>
      </c>
      <c r="D20" s="43">
        <v>172.4</v>
      </c>
      <c r="E20" s="156">
        <v>163.3</v>
      </c>
      <c r="F20" s="155">
        <v>163.1</v>
      </c>
      <c r="G20" s="157">
        <v>165</v>
      </c>
      <c r="H20" s="158">
        <v>174.1</v>
      </c>
      <c r="I20" s="159">
        <v>178</v>
      </c>
      <c r="J20" s="160">
        <v>179.1</v>
      </c>
      <c r="K20" s="161">
        <v>173.4</v>
      </c>
      <c r="L20" s="159">
        <v>167.2</v>
      </c>
      <c r="M20" s="157">
        <v>174</v>
      </c>
      <c r="N20" s="288"/>
      <c r="O20" s="289"/>
      <c r="Q20" s="233">
        <v>175</v>
      </c>
      <c r="R20" s="116">
        <f t="shared" si="0"/>
        <v>49</v>
      </c>
      <c r="S20" s="116">
        <f t="shared" si="1"/>
        <v>16</v>
      </c>
      <c r="T20" s="116">
        <f t="shared" si="2"/>
        <v>47</v>
      </c>
      <c r="U20" s="234">
        <f t="shared" si="3"/>
        <v>92</v>
      </c>
      <c r="V20" s="235">
        <f t="shared" si="4"/>
        <v>204</v>
      </c>
      <c r="X20" s="236">
        <v>65</v>
      </c>
      <c r="Y20" s="237">
        <v>6.0706</v>
      </c>
      <c r="Z20" s="238"/>
      <c r="AA20" s="239"/>
      <c r="AB20" s="240">
        <f t="shared" si="5"/>
        <v>0.0029399999999998984</v>
      </c>
      <c r="AC20" s="241"/>
      <c r="AL20" s="248">
        <v>38673</v>
      </c>
      <c r="AM20" s="249">
        <v>0.5816203703703704</v>
      </c>
      <c r="AN20" s="250">
        <v>100</v>
      </c>
      <c r="AO20" s="250">
        <v>500</v>
      </c>
      <c r="AP20" s="303">
        <v>-0.001</v>
      </c>
      <c r="AQ20" s="303">
        <v>0</v>
      </c>
      <c r="AR20" s="250">
        <v>500</v>
      </c>
      <c r="AS20" s="303">
        <v>0.002</v>
      </c>
      <c r="AT20" s="303">
        <v>-0.008</v>
      </c>
    </row>
    <row r="21" spans="1:46" ht="12.75">
      <c r="A21" s="153">
        <v>11</v>
      </c>
      <c r="B21" s="154">
        <v>164.1</v>
      </c>
      <c r="C21" s="155">
        <v>167</v>
      </c>
      <c r="D21" s="43">
        <v>171.9</v>
      </c>
      <c r="E21" s="156">
        <v>162</v>
      </c>
      <c r="F21" s="155">
        <v>165</v>
      </c>
      <c r="G21" s="157">
        <v>165</v>
      </c>
      <c r="H21" s="158">
        <v>175</v>
      </c>
      <c r="I21" s="159">
        <v>174.3</v>
      </c>
      <c r="J21" s="160">
        <v>175.9</v>
      </c>
      <c r="K21" s="161">
        <v>172.3</v>
      </c>
      <c r="L21" s="159">
        <v>173.9</v>
      </c>
      <c r="M21" s="157">
        <v>176.8</v>
      </c>
      <c r="N21" s="288"/>
      <c r="O21" s="289"/>
      <c r="Q21" s="233">
        <v>170</v>
      </c>
      <c r="R21" s="116">
        <f t="shared" si="0"/>
        <v>93</v>
      </c>
      <c r="S21" s="116">
        <f t="shared" si="1"/>
        <v>74</v>
      </c>
      <c r="T21" s="116">
        <f t="shared" si="2"/>
        <v>3</v>
      </c>
      <c r="U21" s="234">
        <f t="shared" si="3"/>
        <v>15</v>
      </c>
      <c r="V21" s="235">
        <f t="shared" si="4"/>
        <v>185</v>
      </c>
      <c r="X21" s="236">
        <v>70</v>
      </c>
      <c r="Y21" s="237">
        <v>6.0559</v>
      </c>
      <c r="Z21" s="238"/>
      <c r="AA21" s="239"/>
      <c r="AB21" s="240">
        <f t="shared" si="5"/>
        <v>7.999999999999118E-05</v>
      </c>
      <c r="AC21" s="241"/>
      <c r="AL21" s="248">
        <v>38673</v>
      </c>
      <c r="AM21" s="249">
        <v>0.5885648148148148</v>
      </c>
      <c r="AN21" s="250">
        <v>110</v>
      </c>
      <c r="AO21" s="250">
        <v>500</v>
      </c>
      <c r="AP21" s="303">
        <v>-0.001</v>
      </c>
      <c r="AQ21" s="303">
        <v>0.001</v>
      </c>
      <c r="AR21" s="250">
        <v>500</v>
      </c>
      <c r="AS21" s="303">
        <v>-0.009</v>
      </c>
      <c r="AT21" s="303">
        <v>0.024</v>
      </c>
    </row>
    <row r="22" spans="1:46" ht="12.75">
      <c r="A22" s="153">
        <v>12</v>
      </c>
      <c r="B22" s="154">
        <v>165.1</v>
      </c>
      <c r="C22" s="155">
        <v>170</v>
      </c>
      <c r="D22" s="43">
        <v>166</v>
      </c>
      <c r="E22" s="156">
        <v>156</v>
      </c>
      <c r="F22" s="155">
        <v>161.2</v>
      </c>
      <c r="G22" s="157">
        <v>159.3</v>
      </c>
      <c r="H22" s="158">
        <v>172.7</v>
      </c>
      <c r="I22" s="159">
        <v>176.2</v>
      </c>
      <c r="J22" s="160">
        <v>176</v>
      </c>
      <c r="K22" s="161">
        <v>169</v>
      </c>
      <c r="L22" s="159">
        <v>175.1</v>
      </c>
      <c r="M22" s="157">
        <v>176</v>
      </c>
      <c r="N22" s="288"/>
      <c r="O22" s="289"/>
      <c r="Q22" s="233">
        <v>165</v>
      </c>
      <c r="R22" s="116">
        <f t="shared" si="0"/>
        <v>47</v>
      </c>
      <c r="S22" s="116">
        <f t="shared" si="1"/>
        <v>88</v>
      </c>
      <c r="T22" s="116">
        <f t="shared" si="2"/>
        <v>0</v>
      </c>
      <c r="U22" s="234">
        <f t="shared" si="3"/>
        <v>0</v>
      </c>
      <c r="V22" s="235">
        <f t="shared" si="4"/>
        <v>135</v>
      </c>
      <c r="X22" s="236">
        <v>75</v>
      </c>
      <c r="Y22" s="237">
        <v>6.0555</v>
      </c>
      <c r="Z22" s="238"/>
      <c r="AA22" s="239"/>
      <c r="AB22" s="240">
        <f t="shared" si="5"/>
        <v>0.00541999999999998</v>
      </c>
      <c r="AC22" s="241"/>
      <c r="AL22" s="248">
        <v>38673</v>
      </c>
      <c r="AM22" s="249">
        <v>0.5955092592592592</v>
      </c>
      <c r="AN22" s="250">
        <v>120</v>
      </c>
      <c r="AO22" s="250">
        <v>500</v>
      </c>
      <c r="AP22" s="303">
        <v>-0.001</v>
      </c>
      <c r="AQ22" s="303">
        <v>-0.001</v>
      </c>
      <c r="AR22" s="250">
        <v>500</v>
      </c>
      <c r="AS22" s="303">
        <v>0.01</v>
      </c>
      <c r="AT22" s="303">
        <v>0.008</v>
      </c>
    </row>
    <row r="23" spans="1:46" ht="12.75">
      <c r="A23" s="153">
        <v>13</v>
      </c>
      <c r="B23" s="154">
        <v>162</v>
      </c>
      <c r="C23" s="155">
        <v>163</v>
      </c>
      <c r="D23" s="43">
        <v>166.4</v>
      </c>
      <c r="E23" s="156">
        <v>164</v>
      </c>
      <c r="F23" s="155">
        <v>167</v>
      </c>
      <c r="G23" s="157">
        <v>163.8</v>
      </c>
      <c r="H23" s="158">
        <v>178.2</v>
      </c>
      <c r="I23" s="159">
        <v>173</v>
      </c>
      <c r="J23" s="160">
        <v>173.4</v>
      </c>
      <c r="K23" s="161">
        <v>172</v>
      </c>
      <c r="L23" s="159">
        <v>178.1</v>
      </c>
      <c r="M23" s="157">
        <v>177.1</v>
      </c>
      <c r="N23" s="288"/>
      <c r="O23" s="289"/>
      <c r="Q23" s="233">
        <v>160</v>
      </c>
      <c r="R23" s="116">
        <f t="shared" si="0"/>
        <v>2</v>
      </c>
      <c r="S23" s="116">
        <f t="shared" si="1"/>
        <v>11</v>
      </c>
      <c r="T23" s="116">
        <f t="shared" si="2"/>
        <v>0</v>
      </c>
      <c r="U23" s="234">
        <f t="shared" si="3"/>
        <v>0</v>
      </c>
      <c r="V23" s="235">
        <f t="shared" si="4"/>
        <v>13</v>
      </c>
      <c r="X23" s="236">
        <v>80</v>
      </c>
      <c r="Y23" s="237">
        <v>6.0284</v>
      </c>
      <c r="Z23" s="238"/>
      <c r="AA23" s="239"/>
      <c r="AB23" s="240">
        <f t="shared" si="5"/>
        <v>-0.0010799999999999699</v>
      </c>
      <c r="AC23" s="241"/>
      <c r="AL23" s="248">
        <v>38673</v>
      </c>
      <c r="AM23" s="249">
        <v>0.6024537037037038</v>
      </c>
      <c r="AN23" s="250">
        <v>130</v>
      </c>
      <c r="AO23" s="250">
        <v>500</v>
      </c>
      <c r="AP23" s="303">
        <v>-0.001</v>
      </c>
      <c r="AQ23" s="303">
        <v>-0.002</v>
      </c>
      <c r="AR23" s="250">
        <v>500</v>
      </c>
      <c r="AS23" s="303">
        <v>-0.02</v>
      </c>
      <c r="AT23" s="303">
        <v>-0.039</v>
      </c>
    </row>
    <row r="24" spans="1:46" ht="12.75">
      <c r="A24" s="153">
        <v>14</v>
      </c>
      <c r="B24" s="154">
        <v>159</v>
      </c>
      <c r="C24" s="155">
        <v>164.2</v>
      </c>
      <c r="D24" s="43">
        <v>169</v>
      </c>
      <c r="E24" s="156">
        <v>160</v>
      </c>
      <c r="F24" s="155">
        <v>164.2</v>
      </c>
      <c r="G24" s="157">
        <v>160.4</v>
      </c>
      <c r="H24" s="158">
        <v>173.9</v>
      </c>
      <c r="I24" s="159">
        <v>179.5</v>
      </c>
      <c r="J24" s="160">
        <v>175.7</v>
      </c>
      <c r="K24" s="161">
        <v>167</v>
      </c>
      <c r="L24" s="159">
        <v>176.7</v>
      </c>
      <c r="M24" s="157">
        <v>175</v>
      </c>
      <c r="N24" s="288"/>
      <c r="O24" s="289"/>
      <c r="Q24" s="233">
        <v>155</v>
      </c>
      <c r="R24" s="116">
        <f t="shared" si="0"/>
        <v>0</v>
      </c>
      <c r="S24" s="116">
        <f t="shared" si="1"/>
        <v>0</v>
      </c>
      <c r="T24" s="116">
        <f t="shared" si="2"/>
        <v>0</v>
      </c>
      <c r="U24" s="234">
        <f t="shared" si="3"/>
        <v>0</v>
      </c>
      <c r="V24" s="235">
        <f t="shared" si="4"/>
        <v>0</v>
      </c>
      <c r="X24" s="236">
        <v>85</v>
      </c>
      <c r="Y24" s="237">
        <v>6.0338</v>
      </c>
      <c r="Z24" s="238"/>
      <c r="AA24" s="239"/>
      <c r="AB24" s="240">
        <f t="shared" si="5"/>
        <v>0.0030000000000001137</v>
      </c>
      <c r="AC24" s="241"/>
      <c r="AL24" s="248">
        <v>38673</v>
      </c>
      <c r="AM24" s="249">
        <v>0.6094328703703703</v>
      </c>
      <c r="AN24" s="250">
        <v>140</v>
      </c>
      <c r="AO24" s="250">
        <v>900</v>
      </c>
      <c r="AP24" s="303">
        <v>-0.001</v>
      </c>
      <c r="AQ24" s="303">
        <v>-0.002</v>
      </c>
      <c r="AR24" s="250">
        <v>900</v>
      </c>
      <c r="AS24" s="303">
        <v>-0.025</v>
      </c>
      <c r="AT24" s="303">
        <v>0.014</v>
      </c>
    </row>
    <row r="25" spans="1:46" ht="12.75">
      <c r="A25" s="153">
        <v>15</v>
      </c>
      <c r="B25" s="154">
        <v>163.5</v>
      </c>
      <c r="C25" s="155">
        <v>165.1</v>
      </c>
      <c r="D25" s="43">
        <v>170.1</v>
      </c>
      <c r="E25" s="156">
        <v>161.1</v>
      </c>
      <c r="F25" s="155">
        <v>165.5</v>
      </c>
      <c r="G25" s="157">
        <v>163.3</v>
      </c>
      <c r="H25" s="158">
        <v>171.5</v>
      </c>
      <c r="I25" s="159">
        <v>172</v>
      </c>
      <c r="J25" s="160">
        <v>176.4</v>
      </c>
      <c r="K25" s="161">
        <v>172.2</v>
      </c>
      <c r="L25" s="159">
        <v>173.1</v>
      </c>
      <c r="M25" s="157">
        <v>176</v>
      </c>
      <c r="N25" s="288"/>
      <c r="O25" s="289"/>
      <c r="Q25" s="233">
        <v>150</v>
      </c>
      <c r="R25" s="116">
        <f t="shared" si="0"/>
        <v>0</v>
      </c>
      <c r="S25" s="116">
        <f t="shared" si="1"/>
        <v>0</v>
      </c>
      <c r="T25" s="116">
        <f t="shared" si="2"/>
        <v>0</v>
      </c>
      <c r="U25" s="234">
        <f t="shared" si="3"/>
        <v>0</v>
      </c>
      <c r="V25" s="235">
        <f t="shared" si="4"/>
        <v>0</v>
      </c>
      <c r="X25" s="236">
        <v>90</v>
      </c>
      <c r="Y25" s="237">
        <v>6.0188</v>
      </c>
      <c r="Z25" s="238"/>
      <c r="AA25" s="239"/>
      <c r="AB25" s="240">
        <f t="shared" si="5"/>
        <v>0.0007199999999999207</v>
      </c>
      <c r="AC25" s="241"/>
      <c r="AL25" s="248">
        <v>38673</v>
      </c>
      <c r="AM25" s="249">
        <v>0.6163773148148148</v>
      </c>
      <c r="AN25" s="250">
        <v>150</v>
      </c>
      <c r="AO25" s="250">
        <v>900</v>
      </c>
      <c r="AP25" s="303">
        <v>-0.001</v>
      </c>
      <c r="AQ25" s="303">
        <v>-0.001</v>
      </c>
      <c r="AR25" s="250">
        <v>900</v>
      </c>
      <c r="AS25" s="303">
        <v>-0.004</v>
      </c>
      <c r="AT25" s="303">
        <v>0.001</v>
      </c>
    </row>
    <row r="26" spans="1:46" ht="12.75">
      <c r="A26" s="153">
        <v>16</v>
      </c>
      <c r="B26" s="154">
        <v>164</v>
      </c>
      <c r="C26" s="155">
        <v>172.1</v>
      </c>
      <c r="D26" s="43">
        <v>169.3</v>
      </c>
      <c r="E26" s="156">
        <v>159.3</v>
      </c>
      <c r="F26" s="155">
        <v>165</v>
      </c>
      <c r="G26" s="157">
        <v>163</v>
      </c>
      <c r="H26" s="158">
        <v>177.2</v>
      </c>
      <c r="I26" s="159">
        <v>178</v>
      </c>
      <c r="J26" s="160">
        <v>182.8</v>
      </c>
      <c r="K26" s="161">
        <v>172.7</v>
      </c>
      <c r="L26" s="159">
        <v>171</v>
      </c>
      <c r="M26" s="157">
        <v>171.4</v>
      </c>
      <c r="N26" s="288"/>
      <c r="O26" s="289"/>
      <c r="Q26" s="233">
        <v>100</v>
      </c>
      <c r="R26" s="116">
        <f t="shared" si="0"/>
        <v>0</v>
      </c>
      <c r="S26" s="116">
        <f t="shared" si="1"/>
        <v>0</v>
      </c>
      <c r="T26" s="116">
        <f t="shared" si="2"/>
        <v>0</v>
      </c>
      <c r="U26" s="234">
        <f t="shared" si="3"/>
        <v>0</v>
      </c>
      <c r="V26" s="235">
        <f t="shared" si="4"/>
        <v>0</v>
      </c>
      <c r="X26" s="236">
        <v>95</v>
      </c>
      <c r="Y26" s="237">
        <v>6.0152</v>
      </c>
      <c r="Z26" s="238"/>
      <c r="AA26" s="239"/>
      <c r="AB26" s="240">
        <f t="shared" si="5"/>
        <v>0.00259999999999998</v>
      </c>
      <c r="AC26" s="241"/>
      <c r="AL26" s="248">
        <v>38673</v>
      </c>
      <c r="AM26" s="249">
        <v>0.6233217592592593</v>
      </c>
      <c r="AN26" s="250">
        <v>160</v>
      </c>
      <c r="AO26" s="250">
        <v>900</v>
      </c>
      <c r="AP26" s="303">
        <v>-0.001</v>
      </c>
      <c r="AQ26" s="303">
        <v>-0.002</v>
      </c>
      <c r="AR26" s="250">
        <v>900</v>
      </c>
      <c r="AS26" s="303">
        <v>-0.012</v>
      </c>
      <c r="AT26" s="303">
        <v>-0.002</v>
      </c>
    </row>
    <row r="27" spans="1:46" ht="12.75">
      <c r="A27" s="153">
        <v>17</v>
      </c>
      <c r="B27" s="154">
        <v>162.7</v>
      </c>
      <c r="C27" s="155">
        <v>167.2</v>
      </c>
      <c r="D27" s="43">
        <v>166</v>
      </c>
      <c r="E27" s="156">
        <v>158</v>
      </c>
      <c r="F27" s="155">
        <v>162.8</v>
      </c>
      <c r="G27" s="157">
        <v>161</v>
      </c>
      <c r="H27" s="158">
        <v>172.5</v>
      </c>
      <c r="I27" s="159">
        <v>177.1</v>
      </c>
      <c r="J27" s="160">
        <v>177.2</v>
      </c>
      <c r="K27" s="161">
        <v>171</v>
      </c>
      <c r="L27" s="159">
        <v>174.2</v>
      </c>
      <c r="M27" s="157">
        <v>175</v>
      </c>
      <c r="N27" s="288"/>
      <c r="O27" s="289"/>
      <c r="Q27" s="233">
        <v>50</v>
      </c>
      <c r="R27" s="116">
        <f t="shared" si="0"/>
        <v>0</v>
      </c>
      <c r="S27" s="116">
        <f t="shared" si="1"/>
        <v>0</v>
      </c>
      <c r="T27" s="116">
        <f t="shared" si="2"/>
        <v>0</v>
      </c>
      <c r="U27" s="234">
        <f t="shared" si="3"/>
        <v>0</v>
      </c>
      <c r="V27" s="235">
        <f t="shared" si="4"/>
        <v>0</v>
      </c>
      <c r="X27" s="236">
        <v>100</v>
      </c>
      <c r="Y27" s="237">
        <v>6.0022</v>
      </c>
      <c r="Z27" s="238"/>
      <c r="AA27" s="239"/>
      <c r="AB27" s="240">
        <f t="shared" si="5"/>
        <v>0.0033800000000001164</v>
      </c>
      <c r="AC27" s="241"/>
      <c r="AL27" s="248">
        <v>38673</v>
      </c>
      <c r="AM27" s="249">
        <v>0.6302662037037037</v>
      </c>
      <c r="AN27" s="250">
        <v>170</v>
      </c>
      <c r="AO27" s="250">
        <v>900</v>
      </c>
      <c r="AP27" s="303">
        <v>0</v>
      </c>
      <c r="AQ27" s="303">
        <v>0</v>
      </c>
      <c r="AR27" s="250">
        <v>900</v>
      </c>
      <c r="AS27" s="303">
        <v>0.003</v>
      </c>
      <c r="AT27" s="303">
        <v>0.013</v>
      </c>
    </row>
    <row r="28" spans="1:46" ht="13.5" thickBot="1">
      <c r="A28" s="153">
        <v>18</v>
      </c>
      <c r="B28" s="154">
        <v>167</v>
      </c>
      <c r="C28" s="155">
        <v>164</v>
      </c>
      <c r="D28" s="43">
        <v>171</v>
      </c>
      <c r="E28" s="156">
        <v>164.5</v>
      </c>
      <c r="F28" s="155">
        <v>168.2</v>
      </c>
      <c r="G28" s="157">
        <v>166.2</v>
      </c>
      <c r="H28" s="158">
        <v>178.2</v>
      </c>
      <c r="I28" s="159">
        <v>183.2</v>
      </c>
      <c r="J28" s="160">
        <v>178.4</v>
      </c>
      <c r="K28" s="161">
        <v>176</v>
      </c>
      <c r="L28" s="159">
        <v>176.1</v>
      </c>
      <c r="M28" s="157">
        <v>176</v>
      </c>
      <c r="N28" s="288"/>
      <c r="O28" s="289"/>
      <c r="Q28" s="251">
        <v>0</v>
      </c>
      <c r="R28" s="252">
        <f t="shared" si="0"/>
        <v>0</v>
      </c>
      <c r="S28" s="252">
        <f t="shared" si="1"/>
        <v>3</v>
      </c>
      <c r="T28" s="252">
        <f t="shared" si="2"/>
        <v>0</v>
      </c>
      <c r="U28" s="253">
        <f>FREQUENCY(F$10:F$73,$Q28:$Q29)</f>
        <v>1</v>
      </c>
      <c r="V28" s="254">
        <f t="shared" si="4"/>
        <v>3</v>
      </c>
      <c r="X28" s="236">
        <v>105</v>
      </c>
      <c r="Y28" s="237">
        <v>5.9853</v>
      </c>
      <c r="Z28" s="238"/>
      <c r="AA28" s="239"/>
      <c r="AB28" s="240">
        <f t="shared" si="5"/>
        <v>0.002999999999999936</v>
      </c>
      <c r="AC28" s="241"/>
      <c r="AL28" s="248">
        <v>38673</v>
      </c>
      <c r="AM28" s="249">
        <v>0.6372106481481482</v>
      </c>
      <c r="AN28" s="250">
        <v>180</v>
      </c>
      <c r="AO28" s="250">
        <v>900</v>
      </c>
      <c r="AP28" s="303">
        <v>0.001</v>
      </c>
      <c r="AQ28" s="303">
        <v>-0.002</v>
      </c>
      <c r="AR28" s="250">
        <v>900</v>
      </c>
      <c r="AS28" s="303">
        <v>-0.003</v>
      </c>
      <c r="AT28" s="303">
        <v>-0.02</v>
      </c>
    </row>
    <row r="29" spans="1:46" ht="13.5" thickTop="1">
      <c r="A29" s="153">
        <v>19</v>
      </c>
      <c r="B29" s="154">
        <v>161</v>
      </c>
      <c r="C29" s="155">
        <v>166</v>
      </c>
      <c r="D29" s="43">
        <v>167</v>
      </c>
      <c r="E29" s="156">
        <v>160.3</v>
      </c>
      <c r="F29" s="155">
        <v>164.5</v>
      </c>
      <c r="G29" s="157">
        <v>161.1</v>
      </c>
      <c r="H29" s="158">
        <v>179</v>
      </c>
      <c r="I29" s="159">
        <v>177</v>
      </c>
      <c r="J29" s="160">
        <v>179</v>
      </c>
      <c r="K29" s="161">
        <v>172.9</v>
      </c>
      <c r="L29" s="159">
        <v>176.4</v>
      </c>
      <c r="M29" s="157">
        <v>175.3</v>
      </c>
      <c r="N29" s="288"/>
      <c r="O29" s="289"/>
      <c r="Q29" s="255"/>
      <c r="R29" s="255"/>
      <c r="S29" s="255"/>
      <c r="T29" s="255"/>
      <c r="U29" s="255"/>
      <c r="V29" s="255"/>
      <c r="X29" s="236">
        <v>110</v>
      </c>
      <c r="Y29" s="237">
        <v>5.9703</v>
      </c>
      <c r="Z29" s="238"/>
      <c r="AA29" s="239"/>
      <c r="AB29" s="240">
        <f t="shared" si="5"/>
        <v>-0.0020400000000000418</v>
      </c>
      <c r="AC29" s="241"/>
      <c r="AL29" s="248">
        <v>38673</v>
      </c>
      <c r="AM29" s="249">
        <v>0.6441550925925926</v>
      </c>
      <c r="AN29" s="250">
        <v>190</v>
      </c>
      <c r="AO29" s="250">
        <v>900</v>
      </c>
      <c r="AP29" s="303">
        <v>-0.002</v>
      </c>
      <c r="AQ29" s="303">
        <v>-0.001</v>
      </c>
      <c r="AR29" s="250">
        <v>900</v>
      </c>
      <c r="AS29" s="303">
        <v>0.005</v>
      </c>
      <c r="AT29" s="303">
        <v>0</v>
      </c>
    </row>
    <row r="30" spans="1:46" ht="12.75">
      <c r="A30" s="153">
        <v>20</v>
      </c>
      <c r="B30" s="154">
        <v>165</v>
      </c>
      <c r="C30" s="155">
        <v>167</v>
      </c>
      <c r="D30" s="43">
        <v>168</v>
      </c>
      <c r="E30" s="156">
        <v>158</v>
      </c>
      <c r="F30" s="155">
        <v>164.4</v>
      </c>
      <c r="G30" s="157">
        <v>166.1</v>
      </c>
      <c r="H30" s="158">
        <v>176.2</v>
      </c>
      <c r="I30" s="159">
        <v>173.2</v>
      </c>
      <c r="J30" s="160">
        <v>172.2</v>
      </c>
      <c r="K30" s="161">
        <v>167.3</v>
      </c>
      <c r="L30" s="159">
        <v>172.8</v>
      </c>
      <c r="M30" s="157">
        <v>175</v>
      </c>
      <c r="N30" s="288"/>
      <c r="O30" s="289"/>
      <c r="Q30" s="255"/>
      <c r="R30" s="255"/>
      <c r="S30" s="255"/>
      <c r="T30" s="255"/>
      <c r="U30" s="255"/>
      <c r="V30" s="255"/>
      <c r="X30" s="236">
        <v>115</v>
      </c>
      <c r="Y30" s="237">
        <v>5.9805</v>
      </c>
      <c r="Z30" s="238"/>
      <c r="AA30" s="239"/>
      <c r="AB30" s="240">
        <f t="shared" si="5"/>
        <v>0.005039999999999978</v>
      </c>
      <c r="AC30" s="241"/>
      <c r="AL30" s="248">
        <v>38673</v>
      </c>
      <c r="AM30" s="249">
        <v>0.651099537037037</v>
      </c>
      <c r="AN30" s="250">
        <v>200</v>
      </c>
      <c r="AO30" s="250">
        <v>900</v>
      </c>
      <c r="AP30" s="303">
        <v>-0.001</v>
      </c>
      <c r="AQ30" s="303">
        <v>-0.002</v>
      </c>
      <c r="AR30" s="250">
        <v>900</v>
      </c>
      <c r="AS30" s="303">
        <v>0.007</v>
      </c>
      <c r="AT30" s="303">
        <v>0.004</v>
      </c>
    </row>
    <row r="31" spans="1:46" ht="12.75">
      <c r="A31" s="153">
        <v>21</v>
      </c>
      <c r="B31" s="154">
        <v>162</v>
      </c>
      <c r="C31" s="155">
        <v>164</v>
      </c>
      <c r="D31" s="43">
        <v>170.9</v>
      </c>
      <c r="E31" s="156">
        <v>161.5</v>
      </c>
      <c r="F31" s="155">
        <v>165.3</v>
      </c>
      <c r="G31" s="157">
        <v>167</v>
      </c>
      <c r="H31" s="158">
        <v>177.8</v>
      </c>
      <c r="I31" s="159">
        <v>175.1</v>
      </c>
      <c r="J31" s="160">
        <v>178.1</v>
      </c>
      <c r="K31" s="161">
        <v>171</v>
      </c>
      <c r="L31" s="159">
        <v>174.3</v>
      </c>
      <c r="M31" s="157">
        <v>174.2</v>
      </c>
      <c r="N31" s="288"/>
      <c r="O31" s="289"/>
      <c r="Q31" s="255"/>
      <c r="R31" s="255"/>
      <c r="S31" s="255"/>
      <c r="T31" s="255"/>
      <c r="U31" s="255"/>
      <c r="V31" s="255"/>
      <c r="X31" s="236">
        <v>120</v>
      </c>
      <c r="Y31" s="237">
        <v>5.9553</v>
      </c>
      <c r="Z31" s="238"/>
      <c r="AA31" s="239"/>
      <c r="AB31" s="240">
        <f t="shared" si="5"/>
        <v>0.0014599999999999724</v>
      </c>
      <c r="AC31" s="241"/>
      <c r="AL31" s="248">
        <v>38673</v>
      </c>
      <c r="AM31" s="249">
        <v>0.6580555555555555</v>
      </c>
      <c r="AN31" s="250">
        <v>210</v>
      </c>
      <c r="AO31" s="250">
        <v>1200</v>
      </c>
      <c r="AP31" s="303">
        <v>-0.002</v>
      </c>
      <c r="AQ31" s="303">
        <v>-0.003</v>
      </c>
      <c r="AR31" s="250">
        <v>1200</v>
      </c>
      <c r="AS31" s="303">
        <v>-0.011</v>
      </c>
      <c r="AT31" s="303">
        <v>-0.01</v>
      </c>
    </row>
    <row r="32" spans="1:46" ht="12.75">
      <c r="A32" s="153">
        <v>22</v>
      </c>
      <c r="B32" s="154">
        <v>165.2</v>
      </c>
      <c r="C32" s="155">
        <v>170.8</v>
      </c>
      <c r="D32" s="43">
        <v>172.8</v>
      </c>
      <c r="E32" s="156">
        <v>164</v>
      </c>
      <c r="F32" s="155">
        <v>169</v>
      </c>
      <c r="G32" s="157">
        <v>167.8</v>
      </c>
      <c r="H32" s="158">
        <v>172</v>
      </c>
      <c r="I32" s="159">
        <v>175.1</v>
      </c>
      <c r="J32" s="160">
        <v>178</v>
      </c>
      <c r="K32" s="161">
        <v>171.8</v>
      </c>
      <c r="L32" s="159">
        <v>177.2</v>
      </c>
      <c r="M32" s="157">
        <v>182.3</v>
      </c>
      <c r="N32" s="288"/>
      <c r="O32" s="289"/>
      <c r="Q32" s="255"/>
      <c r="R32" s="255"/>
      <c r="S32" s="255"/>
      <c r="T32" s="255"/>
      <c r="U32" s="255"/>
      <c r="V32" s="255"/>
      <c r="X32" s="236">
        <v>125</v>
      </c>
      <c r="Y32" s="237">
        <v>5.948</v>
      </c>
      <c r="Z32" s="238"/>
      <c r="AA32" s="239"/>
      <c r="AB32" s="240">
        <f t="shared" si="5"/>
        <v>0.0021800000000000708</v>
      </c>
      <c r="AC32" s="241"/>
      <c r="AE32" s="256"/>
      <c r="AL32" s="248">
        <v>38673</v>
      </c>
      <c r="AM32" s="249">
        <v>0.665</v>
      </c>
      <c r="AN32" s="250">
        <v>220</v>
      </c>
      <c r="AO32" s="250">
        <v>1200</v>
      </c>
      <c r="AP32" s="303">
        <v>0</v>
      </c>
      <c r="AQ32" s="303">
        <v>-0.004</v>
      </c>
      <c r="AR32" s="250">
        <v>1200</v>
      </c>
      <c r="AS32" s="303">
        <v>-0.003</v>
      </c>
      <c r="AT32" s="303">
        <v>0.005</v>
      </c>
    </row>
    <row r="33" spans="1:46" ht="12.75">
      <c r="A33" s="153">
        <v>23</v>
      </c>
      <c r="B33" s="154">
        <v>165</v>
      </c>
      <c r="C33" s="155">
        <v>170.4</v>
      </c>
      <c r="D33" s="43">
        <v>170.3</v>
      </c>
      <c r="E33" s="156">
        <v>162.9</v>
      </c>
      <c r="F33" s="155">
        <v>163.4</v>
      </c>
      <c r="G33" s="157">
        <v>161.1</v>
      </c>
      <c r="H33" s="158">
        <v>175</v>
      </c>
      <c r="I33" s="159">
        <v>174.7</v>
      </c>
      <c r="J33" s="160">
        <v>175</v>
      </c>
      <c r="K33" s="161">
        <v>173.3</v>
      </c>
      <c r="L33" s="159">
        <v>174.3</v>
      </c>
      <c r="M33" s="157">
        <v>175.3</v>
      </c>
      <c r="N33" s="288"/>
      <c r="O33" s="289"/>
      <c r="Q33" s="255"/>
      <c r="R33" s="255"/>
      <c r="S33" s="255"/>
      <c r="T33" s="255"/>
      <c r="U33" s="255"/>
      <c r="V33" s="255"/>
      <c r="X33" s="236">
        <v>130</v>
      </c>
      <c r="Y33" s="237">
        <v>5.9371</v>
      </c>
      <c r="Z33" s="238"/>
      <c r="AA33" s="239"/>
      <c r="AB33" s="240">
        <f t="shared" si="5"/>
        <v>0.0034399999999999765</v>
      </c>
      <c r="AC33" s="241"/>
      <c r="AL33" s="248">
        <v>38673</v>
      </c>
      <c r="AM33" s="249">
        <v>0.6719444444444443</v>
      </c>
      <c r="AN33" s="250">
        <v>230</v>
      </c>
      <c r="AO33" s="250">
        <v>1200</v>
      </c>
      <c r="AP33" s="303">
        <v>-0.002</v>
      </c>
      <c r="AQ33" s="303">
        <v>-0.002</v>
      </c>
      <c r="AR33" s="250">
        <v>1200</v>
      </c>
      <c r="AS33" s="303">
        <v>-0.009</v>
      </c>
      <c r="AT33" s="303">
        <v>0.007</v>
      </c>
    </row>
    <row r="34" spans="1:46" ht="12.75">
      <c r="A34" s="153">
        <v>24</v>
      </c>
      <c r="B34" s="154">
        <v>163</v>
      </c>
      <c r="C34" s="155">
        <v>167</v>
      </c>
      <c r="D34" s="43">
        <v>171</v>
      </c>
      <c r="E34" s="156">
        <v>161</v>
      </c>
      <c r="F34" s="155">
        <v>160.5</v>
      </c>
      <c r="G34" s="157">
        <v>162.1</v>
      </c>
      <c r="H34" s="158">
        <v>178</v>
      </c>
      <c r="I34" s="159">
        <v>178.2</v>
      </c>
      <c r="J34" s="160">
        <v>174.1</v>
      </c>
      <c r="K34" s="161">
        <v>170.4</v>
      </c>
      <c r="L34" s="159">
        <v>168.2</v>
      </c>
      <c r="M34" s="157">
        <v>174.1</v>
      </c>
      <c r="N34" s="288"/>
      <c r="O34" s="289"/>
      <c r="Q34" s="255"/>
      <c r="R34" s="255"/>
      <c r="S34" s="255"/>
      <c r="T34" s="255"/>
      <c r="U34" s="255"/>
      <c r="V34" s="255"/>
      <c r="X34" s="236">
        <v>135</v>
      </c>
      <c r="Y34" s="237">
        <v>5.9199</v>
      </c>
      <c r="Z34" s="238"/>
      <c r="AA34" s="239"/>
      <c r="AB34" s="240">
        <f t="shared" si="5"/>
        <v>0.001839999999999975</v>
      </c>
      <c r="AC34" s="241"/>
      <c r="AL34" s="248">
        <v>38673</v>
      </c>
      <c r="AM34" s="249">
        <v>0.6788888888888889</v>
      </c>
      <c r="AN34" s="250">
        <v>240</v>
      </c>
      <c r="AO34" s="250">
        <v>1200</v>
      </c>
      <c r="AP34" s="303">
        <v>0</v>
      </c>
      <c r="AQ34" s="303">
        <v>-0.002</v>
      </c>
      <c r="AR34" s="250">
        <v>1200</v>
      </c>
      <c r="AS34" s="303">
        <v>-0.012</v>
      </c>
      <c r="AT34" s="303">
        <v>-0.007</v>
      </c>
    </row>
    <row r="35" spans="1:46" ht="12.75">
      <c r="A35" s="153">
        <v>25</v>
      </c>
      <c r="B35" s="154">
        <v>163.1</v>
      </c>
      <c r="C35" s="155">
        <v>166.3</v>
      </c>
      <c r="D35" s="43">
        <v>168.3</v>
      </c>
      <c r="E35" s="156">
        <v>160.5</v>
      </c>
      <c r="F35" s="155">
        <v>164.4</v>
      </c>
      <c r="G35" s="157">
        <v>161</v>
      </c>
      <c r="H35" s="158">
        <v>174</v>
      </c>
      <c r="I35" s="159">
        <v>175.3</v>
      </c>
      <c r="J35" s="160">
        <v>177.9</v>
      </c>
      <c r="K35" s="161">
        <v>170.9</v>
      </c>
      <c r="L35" s="159">
        <v>173.1</v>
      </c>
      <c r="M35" s="157">
        <v>175</v>
      </c>
      <c r="N35" s="288"/>
      <c r="O35" s="289"/>
      <c r="Q35" s="255"/>
      <c r="R35" s="255"/>
      <c r="S35" s="255"/>
      <c r="T35" s="255"/>
      <c r="U35" s="255"/>
      <c r="V35" s="255"/>
      <c r="X35" s="236">
        <v>140</v>
      </c>
      <c r="Y35" s="237">
        <v>5.9107</v>
      </c>
      <c r="Z35" s="238"/>
      <c r="AA35" s="239"/>
      <c r="AB35" s="240">
        <f t="shared" si="5"/>
        <v>0.002000000000000135</v>
      </c>
      <c r="AC35" s="241"/>
      <c r="AL35" s="248">
        <v>38673</v>
      </c>
      <c r="AM35" s="249">
        <v>0.6858333333333334</v>
      </c>
      <c r="AN35" s="250">
        <v>250</v>
      </c>
      <c r="AO35" s="250">
        <v>1200</v>
      </c>
      <c r="AP35" s="303">
        <v>0</v>
      </c>
      <c r="AQ35" s="303">
        <v>-0.003</v>
      </c>
      <c r="AR35" s="250">
        <v>1200</v>
      </c>
      <c r="AS35" s="303">
        <v>-0.02</v>
      </c>
      <c r="AT35" s="303">
        <v>0.018</v>
      </c>
    </row>
    <row r="36" spans="1:46" ht="12.75">
      <c r="A36" s="153">
        <v>26</v>
      </c>
      <c r="B36" s="154">
        <v>167</v>
      </c>
      <c r="C36" s="155">
        <v>167.3</v>
      </c>
      <c r="D36" s="43">
        <v>170</v>
      </c>
      <c r="E36" s="156">
        <v>159.2</v>
      </c>
      <c r="F36" s="155">
        <v>163.3</v>
      </c>
      <c r="G36" s="157">
        <v>166.2</v>
      </c>
      <c r="H36" s="158">
        <v>178.7</v>
      </c>
      <c r="I36" s="159">
        <v>177</v>
      </c>
      <c r="J36" s="160">
        <v>177.4</v>
      </c>
      <c r="K36" s="161">
        <v>174.5</v>
      </c>
      <c r="L36" s="159">
        <v>176.2</v>
      </c>
      <c r="M36" s="157">
        <v>174.3</v>
      </c>
      <c r="N36" s="288"/>
      <c r="O36" s="289"/>
      <c r="Q36" s="255"/>
      <c r="R36" s="255"/>
      <c r="S36" s="255"/>
      <c r="T36" s="255"/>
      <c r="U36" s="255"/>
      <c r="V36" s="255"/>
      <c r="X36" s="236">
        <v>145</v>
      </c>
      <c r="Y36" s="237">
        <v>5.9007</v>
      </c>
      <c r="Z36" s="238"/>
      <c r="AA36" s="239"/>
      <c r="AB36" s="240">
        <f t="shared" si="5"/>
        <v>0.0019199999999999662</v>
      </c>
      <c r="AC36" s="241"/>
      <c r="AL36" s="248">
        <v>38673</v>
      </c>
      <c r="AM36" s="249">
        <v>0.6927777777777777</v>
      </c>
      <c r="AN36" s="250">
        <v>260</v>
      </c>
      <c r="AO36" s="250">
        <v>1200</v>
      </c>
      <c r="AP36" s="303">
        <v>-0.001</v>
      </c>
      <c r="AQ36" s="303">
        <v>0</v>
      </c>
      <c r="AR36" s="250">
        <v>1200</v>
      </c>
      <c r="AS36" s="303">
        <v>-0.009</v>
      </c>
      <c r="AT36" s="303">
        <v>0.002</v>
      </c>
    </row>
    <row r="37" spans="1:46" ht="12.75">
      <c r="A37" s="153">
        <v>27</v>
      </c>
      <c r="B37" s="154">
        <v>168.5</v>
      </c>
      <c r="C37" s="155">
        <v>169.2</v>
      </c>
      <c r="D37" s="43">
        <v>171.9</v>
      </c>
      <c r="E37" s="156">
        <v>165.5</v>
      </c>
      <c r="F37" s="155">
        <v>161</v>
      </c>
      <c r="G37" s="157">
        <v>168</v>
      </c>
      <c r="H37" s="158">
        <v>190.2</v>
      </c>
      <c r="I37" s="159">
        <v>180.2</v>
      </c>
      <c r="J37" s="160">
        <v>179.8</v>
      </c>
      <c r="K37" s="161">
        <v>174.8</v>
      </c>
      <c r="L37" s="159">
        <v>174.3</v>
      </c>
      <c r="M37" s="157">
        <v>176</v>
      </c>
      <c r="N37" s="288"/>
      <c r="O37" s="289"/>
      <c r="Q37" s="255"/>
      <c r="R37" s="255"/>
      <c r="S37" s="255"/>
      <c r="T37" s="255"/>
      <c r="U37" s="255"/>
      <c r="V37" s="255"/>
      <c r="X37" s="236">
        <v>150</v>
      </c>
      <c r="Y37" s="237">
        <v>5.8911</v>
      </c>
      <c r="Z37" s="238"/>
      <c r="AA37" s="239"/>
      <c r="AB37" s="240">
        <f t="shared" si="5"/>
        <v>0.002059999999999995</v>
      </c>
      <c r="AC37" s="241"/>
      <c r="AL37" s="248">
        <v>38673</v>
      </c>
      <c r="AM37" s="249">
        <v>0.6997222222222222</v>
      </c>
      <c r="AN37" s="250">
        <v>270</v>
      </c>
      <c r="AO37" s="250">
        <v>1200</v>
      </c>
      <c r="AP37" s="303">
        <v>-0.002</v>
      </c>
      <c r="AQ37" s="303">
        <v>-0.004</v>
      </c>
      <c r="AR37" s="250">
        <v>1200</v>
      </c>
      <c r="AS37" s="303">
        <v>-0.004</v>
      </c>
      <c r="AT37" s="303">
        <v>-0.008</v>
      </c>
    </row>
    <row r="38" spans="1:46" ht="12.75">
      <c r="A38" s="153">
        <v>28</v>
      </c>
      <c r="B38" s="154">
        <v>163</v>
      </c>
      <c r="C38" s="155">
        <v>166.7</v>
      </c>
      <c r="D38" s="43">
        <v>168.2</v>
      </c>
      <c r="E38" s="156">
        <v>161.2</v>
      </c>
      <c r="F38" s="155">
        <v>164</v>
      </c>
      <c r="G38" s="157">
        <v>161</v>
      </c>
      <c r="H38" s="158">
        <v>181.5</v>
      </c>
      <c r="I38" s="159">
        <v>175</v>
      </c>
      <c r="J38" s="160">
        <v>179</v>
      </c>
      <c r="K38" s="161">
        <v>173.8</v>
      </c>
      <c r="L38" s="159">
        <v>174</v>
      </c>
      <c r="M38" s="157">
        <v>176</v>
      </c>
      <c r="N38" s="288"/>
      <c r="O38" s="289"/>
      <c r="Q38" s="255"/>
      <c r="R38" s="255"/>
      <c r="S38" s="255"/>
      <c r="T38" s="255"/>
      <c r="U38" s="255"/>
      <c r="V38" s="255"/>
      <c r="X38" s="236">
        <v>155</v>
      </c>
      <c r="Y38" s="257">
        <v>5.8808</v>
      </c>
      <c r="Z38" s="238"/>
      <c r="AA38" s="239"/>
      <c r="AB38" s="240">
        <f t="shared" si="5"/>
        <v>0.0028399999999999537</v>
      </c>
      <c r="AC38" s="241"/>
      <c r="AL38" s="248">
        <v>38673</v>
      </c>
      <c r="AM38" s="249">
        <v>0.7066666666666667</v>
      </c>
      <c r="AN38" s="250">
        <v>280</v>
      </c>
      <c r="AO38" s="250">
        <v>1200</v>
      </c>
      <c r="AP38" s="303">
        <v>-0.001</v>
      </c>
      <c r="AQ38" s="303">
        <v>-0.002</v>
      </c>
      <c r="AR38" s="250">
        <v>1200</v>
      </c>
      <c r="AS38" s="303">
        <v>0.003</v>
      </c>
      <c r="AT38" s="303">
        <v>-0.008</v>
      </c>
    </row>
    <row r="39" spans="1:46" ht="12.75">
      <c r="A39" s="153">
        <v>29</v>
      </c>
      <c r="B39" s="154">
        <v>166.2</v>
      </c>
      <c r="C39" s="155">
        <v>168.4</v>
      </c>
      <c r="D39" s="43">
        <v>169</v>
      </c>
      <c r="E39" s="156">
        <v>162.3</v>
      </c>
      <c r="F39" s="155">
        <v>160.3</v>
      </c>
      <c r="G39" s="157">
        <v>163.3</v>
      </c>
      <c r="H39" s="158">
        <v>175</v>
      </c>
      <c r="I39" s="159">
        <v>177.9</v>
      </c>
      <c r="J39" s="160">
        <v>178.2</v>
      </c>
      <c r="K39" s="161">
        <v>172.7</v>
      </c>
      <c r="L39" s="159">
        <v>175</v>
      </c>
      <c r="M39" s="157">
        <v>178.4</v>
      </c>
      <c r="N39" s="288"/>
      <c r="O39" s="289"/>
      <c r="Q39" s="255"/>
      <c r="R39" s="255"/>
      <c r="S39" s="255"/>
      <c r="T39" s="255"/>
      <c r="U39" s="255"/>
      <c r="V39" s="255"/>
      <c r="X39" s="236">
        <v>160</v>
      </c>
      <c r="Y39" s="257">
        <v>5.8666</v>
      </c>
      <c r="Z39" s="238"/>
      <c r="AA39" s="239"/>
      <c r="AB39" s="240">
        <f t="shared" si="5"/>
        <v>0.0030599999999999738</v>
      </c>
      <c r="AC39" s="241"/>
      <c r="AL39" s="248">
        <v>38673</v>
      </c>
      <c r="AM39" s="249">
        <v>0.7136111111111111</v>
      </c>
      <c r="AN39" s="250">
        <v>290</v>
      </c>
      <c r="AO39" s="250">
        <v>1200</v>
      </c>
      <c r="AP39" s="303">
        <v>-0.002</v>
      </c>
      <c r="AQ39" s="303">
        <v>-0.001</v>
      </c>
      <c r="AR39" s="250">
        <v>1200</v>
      </c>
      <c r="AS39" s="303">
        <v>0.034</v>
      </c>
      <c r="AT39" s="303">
        <v>-0.015</v>
      </c>
    </row>
    <row r="40" spans="1:46" ht="12.75">
      <c r="A40" s="153">
        <v>30</v>
      </c>
      <c r="B40" s="154">
        <v>161</v>
      </c>
      <c r="C40" s="155">
        <v>168.1</v>
      </c>
      <c r="D40" s="43">
        <v>168.8</v>
      </c>
      <c r="E40" s="156">
        <v>162.5</v>
      </c>
      <c r="F40" s="155">
        <v>165</v>
      </c>
      <c r="G40" s="157">
        <v>166.2</v>
      </c>
      <c r="H40" s="158">
        <v>176.4</v>
      </c>
      <c r="I40" s="159">
        <v>175</v>
      </c>
      <c r="J40" s="160">
        <v>177.1</v>
      </c>
      <c r="K40" s="161">
        <v>175.3</v>
      </c>
      <c r="L40" s="159">
        <v>172.8</v>
      </c>
      <c r="M40" s="157">
        <v>175.1</v>
      </c>
      <c r="N40" s="288"/>
      <c r="O40" s="289"/>
      <c r="Q40" s="255"/>
      <c r="R40" s="255"/>
      <c r="S40" s="255"/>
      <c r="T40" s="255"/>
      <c r="U40" s="255"/>
      <c r="V40" s="255"/>
      <c r="X40" s="236">
        <v>165</v>
      </c>
      <c r="Y40" s="257">
        <v>5.8513</v>
      </c>
      <c r="Z40" s="238"/>
      <c r="AA40" s="239"/>
      <c r="AB40" s="240">
        <f t="shared" si="5"/>
        <v>0.003279999999999994</v>
      </c>
      <c r="AC40" s="241"/>
      <c r="AL40" s="248">
        <v>38673</v>
      </c>
      <c r="AM40" s="249">
        <v>0.7205324074074074</v>
      </c>
      <c r="AN40" s="250">
        <v>300</v>
      </c>
      <c r="AO40" s="250">
        <v>1400</v>
      </c>
      <c r="AP40" s="303">
        <v>-0.004</v>
      </c>
      <c r="AQ40" s="303">
        <v>-0.005</v>
      </c>
      <c r="AR40" s="250">
        <v>1400</v>
      </c>
      <c r="AS40" s="303">
        <v>-0.008</v>
      </c>
      <c r="AT40" s="303">
        <v>-0.013</v>
      </c>
    </row>
    <row r="41" spans="1:46" ht="12.75">
      <c r="A41" s="153">
        <v>31</v>
      </c>
      <c r="B41" s="154">
        <v>165.7</v>
      </c>
      <c r="C41" s="155">
        <v>167</v>
      </c>
      <c r="D41" s="43">
        <v>169.3</v>
      </c>
      <c r="E41" s="156">
        <v>163.2</v>
      </c>
      <c r="F41" s="155">
        <v>165.2</v>
      </c>
      <c r="G41" s="157">
        <v>165.1</v>
      </c>
      <c r="H41" s="158">
        <v>185</v>
      </c>
      <c r="I41" s="159">
        <v>176</v>
      </c>
      <c r="J41" s="160">
        <v>181.8</v>
      </c>
      <c r="K41" s="161">
        <v>174.2</v>
      </c>
      <c r="L41" s="159">
        <v>174</v>
      </c>
      <c r="M41" s="157">
        <v>177.2</v>
      </c>
      <c r="N41" s="288"/>
      <c r="O41" s="289"/>
      <c r="Q41" s="255"/>
      <c r="R41" s="255"/>
      <c r="S41" s="255"/>
      <c r="T41" s="255"/>
      <c r="U41" s="255"/>
      <c r="V41" s="255"/>
      <c r="X41" s="236">
        <v>170</v>
      </c>
      <c r="Y41" s="257">
        <v>5.8349</v>
      </c>
      <c r="Z41" s="238"/>
      <c r="AA41" s="239"/>
      <c r="AB41" s="240">
        <f t="shared" si="5"/>
        <v>1.9999999999953388E-05</v>
      </c>
      <c r="AC41" s="241"/>
      <c r="AL41" s="248">
        <v>38673</v>
      </c>
      <c r="AM41" s="249">
        <v>0.7274768518518518</v>
      </c>
      <c r="AN41" s="250">
        <v>310</v>
      </c>
      <c r="AO41" s="250">
        <v>1400</v>
      </c>
      <c r="AP41" s="303">
        <v>-0.002</v>
      </c>
      <c r="AQ41" s="303">
        <v>-0.003</v>
      </c>
      <c r="AR41" s="250">
        <v>1400</v>
      </c>
      <c r="AS41" s="303">
        <v>-0.032</v>
      </c>
      <c r="AT41" s="303">
        <v>-0.003</v>
      </c>
    </row>
    <row r="42" spans="1:46" ht="12.75">
      <c r="A42" s="153">
        <v>32</v>
      </c>
      <c r="B42" s="154">
        <v>166.4</v>
      </c>
      <c r="C42" s="155">
        <v>171</v>
      </c>
      <c r="D42" s="43">
        <v>173.2</v>
      </c>
      <c r="E42" s="156">
        <v>171.1</v>
      </c>
      <c r="F42" s="155">
        <v>170.4</v>
      </c>
      <c r="G42" s="157">
        <v>166</v>
      </c>
      <c r="H42" s="158">
        <v>182.9</v>
      </c>
      <c r="I42" s="159">
        <v>178</v>
      </c>
      <c r="J42" s="160">
        <v>179.2</v>
      </c>
      <c r="K42" s="161">
        <v>176</v>
      </c>
      <c r="L42" s="159">
        <v>175</v>
      </c>
      <c r="M42" s="157">
        <v>178.1</v>
      </c>
      <c r="N42" s="288"/>
      <c r="O42" s="289"/>
      <c r="Q42" s="255"/>
      <c r="R42" s="255"/>
      <c r="S42" s="255"/>
      <c r="T42" s="255"/>
      <c r="U42" s="255"/>
      <c r="V42" s="255"/>
      <c r="X42" s="236">
        <v>175</v>
      </c>
      <c r="Y42" s="257">
        <v>5.8348</v>
      </c>
      <c r="Z42" s="238"/>
      <c r="AA42" s="239"/>
      <c r="AB42" s="240">
        <f t="shared" si="5"/>
        <v>0.0036200000000000897</v>
      </c>
      <c r="AC42" s="241"/>
      <c r="AL42" s="248">
        <v>38673</v>
      </c>
      <c r="AM42" s="249">
        <v>0.7344212962962963</v>
      </c>
      <c r="AN42" s="250">
        <v>320</v>
      </c>
      <c r="AO42" s="250">
        <v>1400</v>
      </c>
      <c r="AP42" s="303">
        <v>-0.001</v>
      </c>
      <c r="AQ42" s="303">
        <v>-0.004</v>
      </c>
      <c r="AR42" s="250">
        <v>1400</v>
      </c>
      <c r="AS42" s="303">
        <v>-0.003</v>
      </c>
      <c r="AT42" s="303">
        <v>-0.008</v>
      </c>
    </row>
    <row r="43" spans="1:46" ht="12.75">
      <c r="A43" s="153">
        <v>33</v>
      </c>
      <c r="B43" s="154">
        <v>168.2</v>
      </c>
      <c r="C43" s="155">
        <v>171.2</v>
      </c>
      <c r="D43" s="43">
        <v>170.3</v>
      </c>
      <c r="E43" s="156">
        <v>168.1</v>
      </c>
      <c r="F43" s="155">
        <v>165</v>
      </c>
      <c r="G43" s="157">
        <v>167</v>
      </c>
      <c r="H43" s="158">
        <v>179.5</v>
      </c>
      <c r="I43" s="159">
        <v>175.8</v>
      </c>
      <c r="J43" s="160">
        <v>180.3</v>
      </c>
      <c r="K43" s="161">
        <v>176</v>
      </c>
      <c r="L43" s="159">
        <v>179</v>
      </c>
      <c r="M43" s="157">
        <v>181.9</v>
      </c>
      <c r="N43" s="288"/>
      <c r="O43" s="289"/>
      <c r="Q43" s="255"/>
      <c r="R43" s="255"/>
      <c r="S43" s="255"/>
      <c r="T43" s="255"/>
      <c r="U43" s="255"/>
      <c r="V43" s="255"/>
      <c r="X43" s="236">
        <v>180</v>
      </c>
      <c r="Y43" s="257">
        <v>5.8167</v>
      </c>
      <c r="Z43" s="238"/>
      <c r="AA43" s="239"/>
      <c r="AB43" s="240">
        <f t="shared" si="5"/>
        <v>0.002740000000000009</v>
      </c>
      <c r="AC43" s="241"/>
      <c r="AL43" s="248">
        <v>38673</v>
      </c>
      <c r="AM43" s="249">
        <v>0.7413657407407408</v>
      </c>
      <c r="AN43" s="250">
        <v>330</v>
      </c>
      <c r="AO43" s="250">
        <v>1400</v>
      </c>
      <c r="AP43" s="303">
        <v>-0.002</v>
      </c>
      <c r="AQ43" s="303">
        <v>-0.002</v>
      </c>
      <c r="AR43" s="250">
        <v>1400</v>
      </c>
      <c r="AS43" s="303">
        <v>0.012</v>
      </c>
      <c r="AT43" s="303">
        <v>-0.004</v>
      </c>
    </row>
    <row r="44" spans="1:46" ht="12.75">
      <c r="A44" s="153">
        <v>34</v>
      </c>
      <c r="B44" s="154">
        <v>166.9</v>
      </c>
      <c r="C44" s="162">
        <v>169.8</v>
      </c>
      <c r="D44" s="71">
        <v>172</v>
      </c>
      <c r="E44" s="163">
        <v>163</v>
      </c>
      <c r="F44" s="162">
        <v>167.3</v>
      </c>
      <c r="G44" s="164">
        <v>167</v>
      </c>
      <c r="H44" s="158">
        <v>179.1</v>
      </c>
      <c r="I44" s="159">
        <v>181</v>
      </c>
      <c r="J44" s="160">
        <v>179</v>
      </c>
      <c r="K44" s="161">
        <v>176</v>
      </c>
      <c r="L44" s="159">
        <v>179</v>
      </c>
      <c r="M44" s="157">
        <v>179.5</v>
      </c>
      <c r="N44" s="288"/>
      <c r="O44" s="289"/>
      <c r="Q44" s="255"/>
      <c r="R44" s="255"/>
      <c r="S44" s="255"/>
      <c r="T44" s="255"/>
      <c r="U44" s="255"/>
      <c r="V44" s="255"/>
      <c r="X44" s="236">
        <v>185</v>
      </c>
      <c r="Y44" s="257">
        <v>5.803</v>
      </c>
      <c r="Z44" s="238"/>
      <c r="AA44" s="239"/>
      <c r="AB44" s="240">
        <f t="shared" si="5"/>
        <v>0.0018800000000000594</v>
      </c>
      <c r="AC44" s="241"/>
      <c r="AL44" s="248">
        <v>38673</v>
      </c>
      <c r="AM44" s="249">
        <v>0.7483101851851851</v>
      </c>
      <c r="AN44" s="250">
        <v>340</v>
      </c>
      <c r="AO44" s="250">
        <v>1400</v>
      </c>
      <c r="AP44" s="303">
        <v>-0.001</v>
      </c>
      <c r="AQ44" s="303">
        <v>-0.002</v>
      </c>
      <c r="AR44" s="250">
        <v>1400</v>
      </c>
      <c r="AS44" s="303">
        <v>-0.025</v>
      </c>
      <c r="AT44" s="303">
        <v>-0.017</v>
      </c>
    </row>
    <row r="45" spans="1:46" ht="12.75">
      <c r="A45" s="153">
        <v>35</v>
      </c>
      <c r="B45" s="154">
        <v>165.7</v>
      </c>
      <c r="C45" s="155">
        <v>172.9</v>
      </c>
      <c r="D45" s="43">
        <v>171</v>
      </c>
      <c r="E45" s="156">
        <v>168.3</v>
      </c>
      <c r="F45" s="155">
        <v>164.7</v>
      </c>
      <c r="G45" s="157">
        <v>171.4</v>
      </c>
      <c r="H45" s="158">
        <v>179.4</v>
      </c>
      <c r="I45" s="159">
        <v>179</v>
      </c>
      <c r="J45" s="160">
        <v>180</v>
      </c>
      <c r="K45" s="161">
        <v>175.3</v>
      </c>
      <c r="L45" s="159">
        <v>175.1</v>
      </c>
      <c r="M45" s="157">
        <v>178</v>
      </c>
      <c r="N45" s="288"/>
      <c r="O45" s="289"/>
      <c r="Q45" s="255"/>
      <c r="R45" s="255"/>
      <c r="S45" s="255"/>
      <c r="T45" s="255"/>
      <c r="U45" s="255"/>
      <c r="V45" s="255"/>
      <c r="X45" s="236">
        <v>190</v>
      </c>
      <c r="Y45" s="257">
        <v>5.7936</v>
      </c>
      <c r="Z45" s="238"/>
      <c r="AA45" s="239"/>
      <c r="AB45" s="240">
        <f t="shared" si="5"/>
        <v>0.00367999999999995</v>
      </c>
      <c r="AC45" s="241"/>
      <c r="AL45" s="248">
        <v>38673</v>
      </c>
      <c r="AM45" s="249">
        <v>0.7552546296296296</v>
      </c>
      <c r="AN45" s="250">
        <v>350</v>
      </c>
      <c r="AO45" s="250">
        <v>1400</v>
      </c>
      <c r="AP45" s="303">
        <v>0</v>
      </c>
      <c r="AQ45" s="303">
        <v>-0.004</v>
      </c>
      <c r="AR45" s="250">
        <v>1400</v>
      </c>
      <c r="AS45" s="303">
        <v>0.016</v>
      </c>
      <c r="AT45" s="303">
        <v>-0.02</v>
      </c>
    </row>
    <row r="46" spans="1:46" ht="12.75">
      <c r="A46" s="153">
        <v>36</v>
      </c>
      <c r="B46" s="154">
        <v>168</v>
      </c>
      <c r="C46" s="155">
        <v>171.2</v>
      </c>
      <c r="D46" s="43">
        <v>176</v>
      </c>
      <c r="E46" s="156">
        <v>168.9</v>
      </c>
      <c r="F46" s="155">
        <v>170.4</v>
      </c>
      <c r="G46" s="157">
        <v>174</v>
      </c>
      <c r="H46" s="158">
        <v>182.3</v>
      </c>
      <c r="I46" s="159">
        <v>179.4</v>
      </c>
      <c r="J46" s="160">
        <v>178.9</v>
      </c>
      <c r="K46" s="161">
        <v>180.4</v>
      </c>
      <c r="L46" s="159">
        <v>179.4</v>
      </c>
      <c r="M46" s="157">
        <v>178</v>
      </c>
      <c r="N46" s="288"/>
      <c r="O46" s="289"/>
      <c r="Q46" s="255"/>
      <c r="R46" s="255"/>
      <c r="S46" s="255"/>
      <c r="T46" s="255"/>
      <c r="U46" s="255"/>
      <c r="V46" s="255"/>
      <c r="X46" s="236">
        <v>195</v>
      </c>
      <c r="Y46" s="257">
        <v>5.7752</v>
      </c>
      <c r="Z46" s="238"/>
      <c r="AA46" s="239"/>
      <c r="AB46" s="240">
        <f t="shared" si="5"/>
        <v>0.002099999999999902</v>
      </c>
      <c r="AC46" s="241"/>
      <c r="AL46" s="248">
        <v>38673</v>
      </c>
      <c r="AM46" s="249">
        <v>0.7621990740740742</v>
      </c>
      <c r="AN46" s="250">
        <v>360</v>
      </c>
      <c r="AO46" s="250">
        <v>1400</v>
      </c>
      <c r="AP46" s="303">
        <v>-0.002</v>
      </c>
      <c r="AQ46" s="303">
        <v>-0.003</v>
      </c>
      <c r="AR46" s="250">
        <v>1400</v>
      </c>
      <c r="AS46" s="303">
        <v>0.005</v>
      </c>
      <c r="AT46" s="303">
        <v>0.006</v>
      </c>
    </row>
    <row r="47" spans="1:46" ht="12.75">
      <c r="A47" s="153">
        <v>37</v>
      </c>
      <c r="B47" s="154">
        <v>167</v>
      </c>
      <c r="C47" s="155">
        <v>166.4</v>
      </c>
      <c r="D47" s="43">
        <v>171</v>
      </c>
      <c r="E47" s="156">
        <v>165.9</v>
      </c>
      <c r="F47" s="155">
        <v>168.8</v>
      </c>
      <c r="G47" s="157">
        <v>169</v>
      </c>
      <c r="H47" s="158">
        <v>188</v>
      </c>
      <c r="I47" s="159">
        <v>177.5</v>
      </c>
      <c r="J47" s="160">
        <v>178.9</v>
      </c>
      <c r="K47" s="161">
        <v>176.3</v>
      </c>
      <c r="L47" s="159">
        <v>174.2</v>
      </c>
      <c r="M47" s="157">
        <v>180.9</v>
      </c>
      <c r="N47" s="288"/>
      <c r="O47" s="289"/>
      <c r="Q47" s="255"/>
      <c r="R47" s="255"/>
      <c r="S47" s="255"/>
      <c r="T47" s="255"/>
      <c r="U47" s="255"/>
      <c r="V47" s="255"/>
      <c r="X47" s="236">
        <v>200</v>
      </c>
      <c r="Y47" s="257">
        <v>5.7647</v>
      </c>
      <c r="Z47" s="238"/>
      <c r="AA47" s="239"/>
      <c r="AB47" s="240">
        <f t="shared" si="5"/>
        <v>-0.0010999999999999233</v>
      </c>
      <c r="AC47" s="241"/>
      <c r="AL47" s="248">
        <v>38673</v>
      </c>
      <c r="AM47" s="249">
        <v>0.7691435185185185</v>
      </c>
      <c r="AN47" s="250">
        <v>370</v>
      </c>
      <c r="AO47" s="250">
        <v>1400</v>
      </c>
      <c r="AP47" s="303">
        <v>-0.001</v>
      </c>
      <c r="AQ47" s="303">
        <v>-0.003</v>
      </c>
      <c r="AR47" s="250">
        <v>1400</v>
      </c>
      <c r="AS47" s="303">
        <v>0.012</v>
      </c>
      <c r="AT47" s="303">
        <v>0.001</v>
      </c>
    </row>
    <row r="48" spans="1:46" ht="12.75">
      <c r="A48" s="153">
        <v>38</v>
      </c>
      <c r="B48" s="154">
        <v>162</v>
      </c>
      <c r="C48" s="155">
        <v>168</v>
      </c>
      <c r="D48" s="43">
        <v>172</v>
      </c>
      <c r="E48" s="156">
        <v>161</v>
      </c>
      <c r="F48" s="155">
        <v>167.9</v>
      </c>
      <c r="G48" s="157">
        <v>166</v>
      </c>
      <c r="H48" s="158">
        <v>179.8</v>
      </c>
      <c r="I48" s="159">
        <v>183.1</v>
      </c>
      <c r="J48" s="160">
        <v>180</v>
      </c>
      <c r="K48" s="161">
        <v>175</v>
      </c>
      <c r="L48" s="159">
        <v>178</v>
      </c>
      <c r="M48" s="157">
        <v>175.4</v>
      </c>
      <c r="N48" s="288"/>
      <c r="O48" s="289"/>
      <c r="Q48" s="255"/>
      <c r="R48" s="255"/>
      <c r="S48" s="255"/>
      <c r="T48" s="255"/>
      <c r="U48" s="255"/>
      <c r="V48" s="255"/>
      <c r="X48" s="236">
        <v>205</v>
      </c>
      <c r="Y48" s="257">
        <v>5.7702</v>
      </c>
      <c r="Z48" s="238"/>
      <c r="AA48" s="239"/>
      <c r="AB48" s="240">
        <f t="shared" si="5"/>
        <v>0.0025600000000000735</v>
      </c>
      <c r="AC48" s="241"/>
      <c r="AL48" s="248">
        <v>38673</v>
      </c>
      <c r="AM48" s="249">
        <v>0.776087962962963</v>
      </c>
      <c r="AN48" s="250">
        <v>380</v>
      </c>
      <c r="AO48" s="250">
        <v>1400</v>
      </c>
      <c r="AP48" s="303">
        <v>-0.001</v>
      </c>
      <c r="AQ48" s="303">
        <v>-0.003</v>
      </c>
      <c r="AR48" s="250">
        <v>1400</v>
      </c>
      <c r="AS48" s="303">
        <v>0.005</v>
      </c>
      <c r="AT48" s="303">
        <v>-0.024</v>
      </c>
    </row>
    <row r="49" spans="1:46" ht="12.75">
      <c r="A49" s="153">
        <v>39</v>
      </c>
      <c r="B49" s="154">
        <v>166</v>
      </c>
      <c r="C49" s="155">
        <v>168.4</v>
      </c>
      <c r="D49" s="43">
        <v>171</v>
      </c>
      <c r="E49" s="156">
        <v>164</v>
      </c>
      <c r="F49" s="155">
        <v>167.9</v>
      </c>
      <c r="G49" s="157">
        <v>168.2</v>
      </c>
      <c r="H49" s="158">
        <v>178.9</v>
      </c>
      <c r="I49" s="159">
        <v>182</v>
      </c>
      <c r="J49" s="160">
        <v>177</v>
      </c>
      <c r="K49" s="161">
        <v>172</v>
      </c>
      <c r="L49" s="159">
        <v>178.4</v>
      </c>
      <c r="M49" s="157">
        <v>177</v>
      </c>
      <c r="N49" s="288"/>
      <c r="O49" s="289"/>
      <c r="Q49" s="255"/>
      <c r="R49" s="255"/>
      <c r="S49" s="255"/>
      <c r="T49" s="255"/>
      <c r="U49" s="255"/>
      <c r="V49" s="255"/>
      <c r="X49" s="236">
        <v>210</v>
      </c>
      <c r="Y49" s="257">
        <v>5.7574</v>
      </c>
      <c r="Z49" s="238"/>
      <c r="AA49" s="239"/>
      <c r="AB49" s="240">
        <f t="shared" si="5"/>
        <v>0.0013599999999998503</v>
      </c>
      <c r="AC49" s="241"/>
      <c r="AL49" s="248">
        <v>38673</v>
      </c>
      <c r="AM49" s="249">
        <v>0.7830324074074074</v>
      </c>
      <c r="AN49" s="250">
        <v>390</v>
      </c>
      <c r="AO49" s="250">
        <v>1400</v>
      </c>
      <c r="AP49" s="303">
        <v>-0.001</v>
      </c>
      <c r="AQ49" s="303">
        <v>-0.001</v>
      </c>
      <c r="AR49" s="250">
        <v>1400</v>
      </c>
      <c r="AS49" s="303">
        <v>-0.024</v>
      </c>
      <c r="AT49" s="303">
        <v>-0.004</v>
      </c>
    </row>
    <row r="50" spans="1:46" ht="12.75">
      <c r="A50" s="153">
        <v>40</v>
      </c>
      <c r="B50" s="154">
        <v>163.5</v>
      </c>
      <c r="C50" s="155">
        <v>168.9</v>
      </c>
      <c r="D50" s="43">
        <v>171</v>
      </c>
      <c r="E50" s="156">
        <v>166.2</v>
      </c>
      <c r="F50" s="155">
        <v>169</v>
      </c>
      <c r="G50" s="157">
        <v>168</v>
      </c>
      <c r="H50" s="158">
        <v>176.4</v>
      </c>
      <c r="I50" s="159">
        <v>178.4</v>
      </c>
      <c r="J50" s="160">
        <v>178</v>
      </c>
      <c r="K50" s="161">
        <v>178.2</v>
      </c>
      <c r="L50" s="159">
        <v>173</v>
      </c>
      <c r="M50" s="157">
        <v>174</v>
      </c>
      <c r="N50" s="288"/>
      <c r="O50" s="289"/>
      <c r="Q50" s="255"/>
      <c r="R50" s="255"/>
      <c r="S50" s="255"/>
      <c r="T50" s="255"/>
      <c r="U50" s="255"/>
      <c r="V50" s="255"/>
      <c r="X50" s="236">
        <v>215</v>
      </c>
      <c r="Y50" s="257">
        <v>5.7506</v>
      </c>
      <c r="Z50" s="238"/>
      <c r="AA50" s="239"/>
      <c r="AB50" s="240">
        <f t="shared" si="5"/>
        <v>2.0000000000131024E-05</v>
      </c>
      <c r="AC50" s="241"/>
      <c r="AL50" s="248">
        <v>38673</v>
      </c>
      <c r="AM50" s="249">
        <v>0.7899537037037038</v>
      </c>
      <c r="AN50" s="250">
        <v>400</v>
      </c>
      <c r="AO50" s="250">
        <v>1500</v>
      </c>
      <c r="AP50" s="303">
        <v>-0.004</v>
      </c>
      <c r="AQ50" s="303">
        <v>-0.003</v>
      </c>
      <c r="AR50" s="250">
        <v>1500</v>
      </c>
      <c r="AS50" s="303">
        <v>-0.005</v>
      </c>
      <c r="AT50" s="303">
        <v>-0.027</v>
      </c>
    </row>
    <row r="51" spans="1:46" ht="12.75">
      <c r="A51" s="153">
        <v>41</v>
      </c>
      <c r="B51" s="154">
        <v>166</v>
      </c>
      <c r="C51" s="155">
        <v>165.9</v>
      </c>
      <c r="D51" s="43">
        <v>172</v>
      </c>
      <c r="E51" s="156">
        <v>164</v>
      </c>
      <c r="F51" s="155">
        <v>168</v>
      </c>
      <c r="G51" s="157">
        <v>172.1</v>
      </c>
      <c r="H51" s="158">
        <v>179.3</v>
      </c>
      <c r="I51" s="159">
        <v>180</v>
      </c>
      <c r="J51" s="160">
        <v>177.5</v>
      </c>
      <c r="K51" s="161">
        <v>174.1</v>
      </c>
      <c r="L51" s="159">
        <v>179.4</v>
      </c>
      <c r="M51" s="157">
        <v>179.5</v>
      </c>
      <c r="N51" s="288"/>
      <c r="O51" s="289"/>
      <c r="Q51" s="255"/>
      <c r="R51" s="255"/>
      <c r="S51" s="255"/>
      <c r="T51" s="255"/>
      <c r="U51" s="255"/>
      <c r="V51" s="255"/>
      <c r="X51" s="258">
        <v>220</v>
      </c>
      <c r="Y51" s="257">
        <v>5.7505</v>
      </c>
      <c r="Z51" s="238"/>
      <c r="AA51" s="239"/>
      <c r="AB51" s="240">
        <f t="shared" si="5"/>
        <v>0.0045999999999999375</v>
      </c>
      <c r="AC51" s="241"/>
      <c r="AL51" s="248">
        <v>38673</v>
      </c>
      <c r="AM51" s="249">
        <v>0.7968981481481481</v>
      </c>
      <c r="AN51" s="250">
        <v>410</v>
      </c>
      <c r="AO51" s="250">
        <v>1500</v>
      </c>
      <c r="AP51" s="303">
        <v>-0.002</v>
      </c>
      <c r="AQ51" s="303">
        <v>-0.004</v>
      </c>
      <c r="AR51" s="250">
        <v>1500</v>
      </c>
      <c r="AS51" s="303">
        <v>-0.002</v>
      </c>
      <c r="AT51" s="303">
        <v>-0.005</v>
      </c>
    </row>
    <row r="52" spans="1:46" ht="12.75">
      <c r="A52" s="153">
        <v>42</v>
      </c>
      <c r="B52" s="154">
        <v>167.4</v>
      </c>
      <c r="C52" s="155">
        <v>173.1</v>
      </c>
      <c r="D52" s="43">
        <v>168.9</v>
      </c>
      <c r="E52" s="156">
        <v>167.9</v>
      </c>
      <c r="F52" s="155">
        <v>166</v>
      </c>
      <c r="G52" s="157">
        <v>169.2</v>
      </c>
      <c r="H52" s="158">
        <v>177.8</v>
      </c>
      <c r="I52" s="159">
        <v>178.1</v>
      </c>
      <c r="J52" s="160">
        <v>176</v>
      </c>
      <c r="K52" s="161">
        <v>176</v>
      </c>
      <c r="L52" s="159">
        <v>179</v>
      </c>
      <c r="M52" s="157">
        <v>178.4</v>
      </c>
      <c r="N52" s="288"/>
      <c r="O52" s="289"/>
      <c r="Q52" s="255"/>
      <c r="R52" s="255"/>
      <c r="S52" s="255"/>
      <c r="T52" s="255"/>
      <c r="U52" s="255"/>
      <c r="V52" s="255"/>
      <c r="X52" s="236">
        <v>225</v>
      </c>
      <c r="Y52" s="237">
        <v>5.7275</v>
      </c>
      <c r="Z52" s="238"/>
      <c r="AA52" s="239"/>
      <c r="AB52" s="240">
        <f t="shared" si="5"/>
        <v>0.0041999999999999815</v>
      </c>
      <c r="AC52" s="241"/>
      <c r="AL52" s="248">
        <v>38673</v>
      </c>
      <c r="AM52" s="249">
        <v>0.8038425925925926</v>
      </c>
      <c r="AN52" s="250">
        <v>420</v>
      </c>
      <c r="AO52" s="250">
        <v>1500</v>
      </c>
      <c r="AP52" s="303">
        <v>-0.002</v>
      </c>
      <c r="AQ52" s="303">
        <v>-0.007</v>
      </c>
      <c r="AR52" s="250">
        <v>1500</v>
      </c>
      <c r="AS52" s="303">
        <v>0.015</v>
      </c>
      <c r="AT52" s="303">
        <v>-0.025</v>
      </c>
    </row>
    <row r="53" spans="1:46" ht="12.75">
      <c r="A53" s="153">
        <v>43</v>
      </c>
      <c r="B53" s="154">
        <v>168</v>
      </c>
      <c r="C53" s="155">
        <v>168.1</v>
      </c>
      <c r="D53" s="43">
        <v>173.3</v>
      </c>
      <c r="E53" s="156">
        <v>168.3</v>
      </c>
      <c r="F53" s="155">
        <v>168.4</v>
      </c>
      <c r="G53" s="157">
        <v>171.4</v>
      </c>
      <c r="H53" s="158">
        <v>176.9</v>
      </c>
      <c r="I53" s="159">
        <v>176</v>
      </c>
      <c r="J53" s="160">
        <v>181</v>
      </c>
      <c r="K53" s="161">
        <v>173.8</v>
      </c>
      <c r="L53" s="159">
        <v>175.2</v>
      </c>
      <c r="M53" s="157">
        <v>178</v>
      </c>
      <c r="N53" s="288"/>
      <c r="O53" s="289"/>
      <c r="Q53" s="255"/>
      <c r="R53" s="255"/>
      <c r="S53" s="255"/>
      <c r="T53" s="255"/>
      <c r="U53" s="255"/>
      <c r="V53" s="255"/>
      <c r="X53" s="236">
        <v>230</v>
      </c>
      <c r="Y53" s="237">
        <v>5.7065</v>
      </c>
      <c r="Z53" s="238"/>
      <c r="AA53" s="239"/>
      <c r="AB53" s="240">
        <f t="shared" si="5"/>
        <v>0.0005200000000000315</v>
      </c>
      <c r="AC53" s="241"/>
      <c r="AL53" s="248">
        <v>38673</v>
      </c>
      <c r="AM53" s="249">
        <v>0.810787037037037</v>
      </c>
      <c r="AN53" s="250">
        <v>430</v>
      </c>
      <c r="AO53" s="250">
        <v>1500</v>
      </c>
      <c r="AP53" s="303">
        <v>-0.004</v>
      </c>
      <c r="AQ53" s="303">
        <v>-0.005</v>
      </c>
      <c r="AR53" s="250">
        <v>1500</v>
      </c>
      <c r="AS53" s="303">
        <v>-0.03</v>
      </c>
      <c r="AT53" s="303">
        <v>-0.008</v>
      </c>
    </row>
    <row r="54" spans="1:46" ht="12.75">
      <c r="A54" s="153">
        <v>44</v>
      </c>
      <c r="B54" s="154">
        <v>160.5</v>
      </c>
      <c r="C54" s="155">
        <v>171</v>
      </c>
      <c r="D54" s="43">
        <v>171.3</v>
      </c>
      <c r="E54" s="156">
        <v>167</v>
      </c>
      <c r="F54" s="155">
        <v>166.3</v>
      </c>
      <c r="G54" s="157">
        <v>170</v>
      </c>
      <c r="H54" s="158">
        <v>179.1</v>
      </c>
      <c r="I54" s="159">
        <v>179.3</v>
      </c>
      <c r="J54" s="160">
        <v>178</v>
      </c>
      <c r="K54" s="161">
        <v>173.3</v>
      </c>
      <c r="L54" s="159">
        <v>176.1</v>
      </c>
      <c r="M54" s="157">
        <v>176</v>
      </c>
      <c r="N54" s="288"/>
      <c r="O54" s="289"/>
      <c r="Q54" s="255"/>
      <c r="R54" s="255"/>
      <c r="S54" s="255"/>
      <c r="T54" s="255"/>
      <c r="U54" s="255"/>
      <c r="V54" s="255"/>
      <c r="X54" s="236">
        <v>235</v>
      </c>
      <c r="Y54" s="237">
        <v>5.7039</v>
      </c>
      <c r="Z54" s="238"/>
      <c r="AA54" s="239"/>
      <c r="AB54" s="240">
        <f t="shared" si="5"/>
        <v>0.003960000000000008</v>
      </c>
      <c r="AC54" s="241"/>
      <c r="AL54" s="248">
        <v>38673</v>
      </c>
      <c r="AM54" s="249">
        <v>0.8177314814814814</v>
      </c>
      <c r="AN54" s="250">
        <v>440</v>
      </c>
      <c r="AO54" s="250">
        <v>1500</v>
      </c>
      <c r="AP54" s="303">
        <v>-0.002</v>
      </c>
      <c r="AQ54" s="303">
        <v>-0.006</v>
      </c>
      <c r="AR54" s="250">
        <v>1500</v>
      </c>
      <c r="AS54" s="303">
        <v>0.012</v>
      </c>
      <c r="AT54" s="303">
        <v>-0.002</v>
      </c>
    </row>
    <row r="55" spans="1:46" ht="12.75">
      <c r="A55" s="153">
        <v>45</v>
      </c>
      <c r="B55" s="154">
        <v>163.9</v>
      </c>
      <c r="C55" s="155">
        <v>171.8</v>
      </c>
      <c r="D55" s="43">
        <v>170.4</v>
      </c>
      <c r="E55" s="156">
        <v>166</v>
      </c>
      <c r="F55" s="155">
        <v>166</v>
      </c>
      <c r="G55" s="157">
        <v>169.9</v>
      </c>
      <c r="H55" s="165">
        <v>174.2</v>
      </c>
      <c r="I55" s="166">
        <v>183.4</v>
      </c>
      <c r="J55" s="167">
        <v>180</v>
      </c>
      <c r="K55" s="168">
        <v>174.3</v>
      </c>
      <c r="L55" s="166">
        <v>180</v>
      </c>
      <c r="M55" s="157">
        <v>181</v>
      </c>
      <c r="N55" s="288"/>
      <c r="O55" s="289"/>
      <c r="Q55" s="255"/>
      <c r="R55" s="255"/>
      <c r="S55" s="255"/>
      <c r="T55" s="255"/>
      <c r="U55" s="255"/>
      <c r="V55" s="255"/>
      <c r="X55" s="236">
        <v>240</v>
      </c>
      <c r="Y55" s="237">
        <v>5.6841</v>
      </c>
      <c r="Z55" s="238"/>
      <c r="AA55" s="239"/>
      <c r="AB55" s="240">
        <f t="shared" si="5"/>
        <v>-0.0001200000000000756</v>
      </c>
      <c r="AC55" s="241"/>
      <c r="AL55" s="248">
        <v>38673</v>
      </c>
      <c r="AM55" s="249">
        <v>0.8246759259259259</v>
      </c>
      <c r="AN55" s="250">
        <v>450</v>
      </c>
      <c r="AO55" s="250">
        <v>1500</v>
      </c>
      <c r="AP55" s="303">
        <v>0</v>
      </c>
      <c r="AQ55" s="303">
        <v>-0.004</v>
      </c>
      <c r="AR55" s="250">
        <v>1500</v>
      </c>
      <c r="AS55" s="303">
        <v>-0.031</v>
      </c>
      <c r="AT55" s="303">
        <v>0.004</v>
      </c>
    </row>
    <row r="56" spans="1:46" ht="12.75">
      <c r="A56" s="153">
        <v>46</v>
      </c>
      <c r="B56" s="154">
        <v>164.4</v>
      </c>
      <c r="C56" s="155">
        <v>172</v>
      </c>
      <c r="D56" s="43">
        <v>170.9</v>
      </c>
      <c r="E56" s="156">
        <v>170.2</v>
      </c>
      <c r="F56" s="155">
        <v>167.5</v>
      </c>
      <c r="G56" s="157">
        <v>171.3</v>
      </c>
      <c r="H56" s="158">
        <v>180.9</v>
      </c>
      <c r="I56" s="159">
        <v>178.9</v>
      </c>
      <c r="J56" s="160">
        <v>177</v>
      </c>
      <c r="K56" s="161">
        <v>175.4</v>
      </c>
      <c r="L56" s="159">
        <v>180.1</v>
      </c>
      <c r="M56" s="157">
        <v>174.2</v>
      </c>
      <c r="N56" s="288"/>
      <c r="O56" s="289"/>
      <c r="Q56" s="255"/>
      <c r="R56" s="255"/>
      <c r="S56" s="255"/>
      <c r="T56" s="255"/>
      <c r="U56" s="255"/>
      <c r="V56" s="255"/>
      <c r="X56" s="236">
        <v>245</v>
      </c>
      <c r="Y56" s="237">
        <v>5.6847</v>
      </c>
      <c r="Z56" s="238"/>
      <c r="AA56" s="239"/>
      <c r="AB56" s="240">
        <f t="shared" si="5"/>
        <v>0.0044800000000000395</v>
      </c>
      <c r="AC56" s="241"/>
      <c r="AL56" s="248">
        <v>38673</v>
      </c>
      <c r="AM56" s="249">
        <v>0.8316319444444445</v>
      </c>
      <c r="AN56" s="250">
        <v>460</v>
      </c>
      <c r="AO56" s="250">
        <v>1500</v>
      </c>
      <c r="AP56" s="303">
        <v>-0.002</v>
      </c>
      <c r="AQ56" s="303">
        <v>-0.004</v>
      </c>
      <c r="AR56" s="250">
        <v>1500</v>
      </c>
      <c r="AS56" s="303">
        <v>-0.002</v>
      </c>
      <c r="AT56" s="303">
        <v>0.005</v>
      </c>
    </row>
    <row r="57" spans="1:46" ht="12.75">
      <c r="A57" s="153">
        <v>47</v>
      </c>
      <c r="B57" s="154">
        <v>169.4</v>
      </c>
      <c r="C57" s="155">
        <v>167.8</v>
      </c>
      <c r="D57" s="43">
        <v>171</v>
      </c>
      <c r="E57" s="156">
        <v>168.2</v>
      </c>
      <c r="F57" s="155">
        <v>168</v>
      </c>
      <c r="G57" s="157">
        <v>172.2</v>
      </c>
      <c r="H57" s="158">
        <v>176</v>
      </c>
      <c r="I57" s="159">
        <v>179.7</v>
      </c>
      <c r="J57" s="160">
        <v>179.4</v>
      </c>
      <c r="K57" s="161">
        <v>176.8</v>
      </c>
      <c r="L57" s="159">
        <v>178</v>
      </c>
      <c r="M57" s="157">
        <v>179.4</v>
      </c>
      <c r="N57" s="288"/>
      <c r="O57" s="289"/>
      <c r="Q57" s="255"/>
      <c r="R57" s="255"/>
      <c r="S57" s="255"/>
      <c r="T57" s="255"/>
      <c r="U57" s="255"/>
      <c r="V57" s="255"/>
      <c r="X57" s="236">
        <v>250</v>
      </c>
      <c r="Y57" s="237">
        <v>5.6623</v>
      </c>
      <c r="Z57" s="238"/>
      <c r="AA57" s="239"/>
      <c r="AB57" s="240">
        <f t="shared" si="5"/>
        <v>0.0016799999999999927</v>
      </c>
      <c r="AC57" s="241"/>
      <c r="AL57" s="248">
        <v>38673</v>
      </c>
      <c r="AM57" s="249">
        <v>0.8385763888888889</v>
      </c>
      <c r="AN57" s="250">
        <v>470</v>
      </c>
      <c r="AO57" s="250">
        <v>1500</v>
      </c>
      <c r="AP57" s="303">
        <v>-0.003</v>
      </c>
      <c r="AQ57" s="303">
        <v>-0.005</v>
      </c>
      <c r="AR57" s="250">
        <v>1500</v>
      </c>
      <c r="AS57" s="303">
        <v>0.023</v>
      </c>
      <c r="AT57" s="303">
        <v>0.003</v>
      </c>
    </row>
    <row r="58" spans="1:46" ht="12.75">
      <c r="A58" s="153">
        <v>48</v>
      </c>
      <c r="B58" s="154">
        <v>167</v>
      </c>
      <c r="C58" s="155">
        <v>166</v>
      </c>
      <c r="D58" s="43">
        <v>171</v>
      </c>
      <c r="E58" s="156">
        <v>166.3</v>
      </c>
      <c r="F58" s="155">
        <v>166.8</v>
      </c>
      <c r="G58" s="157">
        <v>171</v>
      </c>
      <c r="H58" s="158">
        <v>174.3</v>
      </c>
      <c r="I58" s="159">
        <v>178.5</v>
      </c>
      <c r="J58" s="160">
        <v>178</v>
      </c>
      <c r="K58" s="161">
        <v>177</v>
      </c>
      <c r="L58" s="159">
        <v>177.8</v>
      </c>
      <c r="M58" s="157">
        <v>177.9</v>
      </c>
      <c r="N58" s="288"/>
      <c r="O58" s="289"/>
      <c r="Q58" s="255"/>
      <c r="R58" s="255"/>
      <c r="S58" s="255"/>
      <c r="T58" s="255"/>
      <c r="U58" s="255"/>
      <c r="V58" s="255"/>
      <c r="X58" s="236">
        <v>255</v>
      </c>
      <c r="Y58" s="237">
        <v>5.6539</v>
      </c>
      <c r="Z58" s="238"/>
      <c r="AA58" s="239"/>
      <c r="AB58" s="240">
        <f t="shared" si="5"/>
        <v>0.0015399999999999637</v>
      </c>
      <c r="AC58" s="241"/>
      <c r="AL58" s="248">
        <v>38673</v>
      </c>
      <c r="AM58" s="249">
        <v>0.8455208333333334</v>
      </c>
      <c r="AN58" s="250">
        <v>480</v>
      </c>
      <c r="AO58" s="250">
        <v>1500</v>
      </c>
      <c r="AP58" s="303">
        <v>-0.002</v>
      </c>
      <c r="AQ58" s="303">
        <v>-0.002</v>
      </c>
      <c r="AR58" s="250">
        <v>1500</v>
      </c>
      <c r="AS58" s="303">
        <v>0</v>
      </c>
      <c r="AT58" s="303">
        <v>-0.009</v>
      </c>
    </row>
    <row r="59" spans="1:46" ht="12.75">
      <c r="A59" s="153">
        <v>49</v>
      </c>
      <c r="B59" s="154">
        <v>167</v>
      </c>
      <c r="C59" s="155">
        <v>168</v>
      </c>
      <c r="D59" s="43">
        <v>173.3</v>
      </c>
      <c r="E59" s="156">
        <v>165.4</v>
      </c>
      <c r="F59" s="155">
        <v>168</v>
      </c>
      <c r="G59" s="157">
        <v>171.1</v>
      </c>
      <c r="H59" s="158">
        <v>177.1</v>
      </c>
      <c r="I59" s="159">
        <v>177.2</v>
      </c>
      <c r="J59" s="160">
        <v>178</v>
      </c>
      <c r="K59" s="161">
        <v>177.2</v>
      </c>
      <c r="L59" s="159">
        <v>178</v>
      </c>
      <c r="M59" s="157">
        <v>174.8</v>
      </c>
      <c r="N59" s="288"/>
      <c r="O59" s="289"/>
      <c r="Q59" s="255"/>
      <c r="R59" s="255"/>
      <c r="S59" s="255"/>
      <c r="T59" s="255"/>
      <c r="U59" s="255"/>
      <c r="V59" s="255"/>
      <c r="X59" s="236">
        <v>260</v>
      </c>
      <c r="Y59" s="237">
        <v>5.6462</v>
      </c>
      <c r="Z59" s="238"/>
      <c r="AA59" s="239"/>
      <c r="AB59" s="240">
        <f t="shared" si="5"/>
        <v>0.002519999999999989</v>
      </c>
      <c r="AC59" s="241"/>
      <c r="AL59" s="248">
        <v>38673</v>
      </c>
      <c r="AM59" s="249">
        <v>0.8524652777777778</v>
      </c>
      <c r="AN59" s="250">
        <v>490</v>
      </c>
      <c r="AO59" s="250">
        <v>1500</v>
      </c>
      <c r="AP59" s="303">
        <v>-0.002</v>
      </c>
      <c r="AQ59" s="303">
        <v>-0.001</v>
      </c>
      <c r="AR59" s="250">
        <v>1500</v>
      </c>
      <c r="AS59" s="303">
        <v>-0.001</v>
      </c>
      <c r="AT59" s="303">
        <v>-0.028</v>
      </c>
    </row>
    <row r="60" spans="1:46" ht="12.75">
      <c r="A60" s="153">
        <v>50</v>
      </c>
      <c r="B60" s="154">
        <v>168.2</v>
      </c>
      <c r="C60" s="155">
        <v>167</v>
      </c>
      <c r="D60" s="43">
        <v>172.7</v>
      </c>
      <c r="E60" s="156">
        <v>164.9</v>
      </c>
      <c r="F60" s="155">
        <v>167</v>
      </c>
      <c r="G60" s="157">
        <v>169</v>
      </c>
      <c r="H60" s="158">
        <v>179.2</v>
      </c>
      <c r="I60" s="159">
        <v>180.1</v>
      </c>
      <c r="J60" s="160">
        <v>178</v>
      </c>
      <c r="K60" s="161">
        <v>178.2</v>
      </c>
      <c r="L60" s="159">
        <v>176.3</v>
      </c>
      <c r="M60" s="157">
        <v>179.4</v>
      </c>
      <c r="N60" s="288"/>
      <c r="O60" s="289"/>
      <c r="Q60" s="255"/>
      <c r="R60" s="255"/>
      <c r="S60" s="255"/>
      <c r="T60" s="255"/>
      <c r="U60" s="255"/>
      <c r="V60" s="255"/>
      <c r="X60" s="236">
        <v>265</v>
      </c>
      <c r="Y60" s="237">
        <v>5.6336</v>
      </c>
      <c r="Z60" s="238"/>
      <c r="AA60" s="239"/>
      <c r="AB60" s="240">
        <f t="shared" si="5"/>
        <v>0.001440000000000019</v>
      </c>
      <c r="AC60" s="241"/>
      <c r="AL60" s="248">
        <v>38673</v>
      </c>
      <c r="AM60" s="249">
        <v>0.8594097222222222</v>
      </c>
      <c r="AN60" s="250">
        <v>500</v>
      </c>
      <c r="AO60" s="250">
        <v>1500</v>
      </c>
      <c r="AP60" s="303">
        <v>-0.003</v>
      </c>
      <c r="AQ60" s="303">
        <v>-0.006</v>
      </c>
      <c r="AR60" s="250">
        <v>1500</v>
      </c>
      <c r="AS60" s="303">
        <v>-0.006</v>
      </c>
      <c r="AT60" s="303">
        <v>-0.007</v>
      </c>
    </row>
    <row r="61" spans="1:46" ht="12.75">
      <c r="A61" s="153">
        <v>51</v>
      </c>
      <c r="B61" s="154">
        <v>167.5</v>
      </c>
      <c r="C61" s="155">
        <v>167.3</v>
      </c>
      <c r="D61" s="43">
        <v>170.8</v>
      </c>
      <c r="E61" s="156">
        <v>167.4</v>
      </c>
      <c r="F61" s="155">
        <v>165</v>
      </c>
      <c r="G61" s="157">
        <v>171.1</v>
      </c>
      <c r="H61" s="158">
        <v>178.9</v>
      </c>
      <c r="I61" s="159">
        <v>177</v>
      </c>
      <c r="J61" s="160">
        <v>177.5</v>
      </c>
      <c r="K61" s="161">
        <v>169</v>
      </c>
      <c r="L61" s="159">
        <v>179</v>
      </c>
      <c r="M61" s="157">
        <v>171.4</v>
      </c>
      <c r="N61" s="288"/>
      <c r="O61" s="289"/>
      <c r="Q61" s="255"/>
      <c r="R61" s="255"/>
      <c r="S61" s="255"/>
      <c r="T61" s="255"/>
      <c r="U61" s="255"/>
      <c r="V61" s="255"/>
      <c r="X61" s="236">
        <v>270</v>
      </c>
      <c r="Y61" s="237">
        <v>5.6264</v>
      </c>
      <c r="Z61" s="238"/>
      <c r="AA61" s="239"/>
      <c r="AB61" s="240">
        <f t="shared" si="5"/>
        <v>0.0015400000000001413</v>
      </c>
      <c r="AC61" s="241"/>
      <c r="AL61" s="248">
        <v>38673</v>
      </c>
      <c r="AM61" s="249">
        <v>0.8663541666666666</v>
      </c>
      <c r="AN61" s="250">
        <v>510</v>
      </c>
      <c r="AO61" s="250">
        <v>1500</v>
      </c>
      <c r="AP61" s="303">
        <v>-0.002</v>
      </c>
      <c r="AQ61" s="303">
        <v>-0.005</v>
      </c>
      <c r="AR61" s="250">
        <v>1500</v>
      </c>
      <c r="AS61" s="303">
        <v>-0.013</v>
      </c>
      <c r="AT61" s="303">
        <v>-0.015</v>
      </c>
    </row>
    <row r="62" spans="1:46" ht="12.75">
      <c r="A62" s="153">
        <v>52</v>
      </c>
      <c r="B62" s="154">
        <v>163</v>
      </c>
      <c r="C62" s="155">
        <v>169.1</v>
      </c>
      <c r="D62" s="43">
        <v>169.3</v>
      </c>
      <c r="E62" s="156">
        <v>163</v>
      </c>
      <c r="F62" s="155">
        <v>165.2</v>
      </c>
      <c r="G62" s="157">
        <v>167</v>
      </c>
      <c r="H62" s="158">
        <v>180.1</v>
      </c>
      <c r="I62" s="159">
        <v>176.9</v>
      </c>
      <c r="J62" s="160">
        <v>175</v>
      </c>
      <c r="K62" s="161">
        <v>173</v>
      </c>
      <c r="L62" s="159">
        <v>177</v>
      </c>
      <c r="M62" s="157">
        <v>174</v>
      </c>
      <c r="N62" s="288"/>
      <c r="O62" s="289"/>
      <c r="Q62" s="255"/>
      <c r="R62" s="255"/>
      <c r="S62" s="255"/>
      <c r="T62" s="255"/>
      <c r="U62" s="255"/>
      <c r="V62" s="255"/>
      <c r="X62" s="236">
        <v>275</v>
      </c>
      <c r="Y62" s="237">
        <v>5.6187</v>
      </c>
      <c r="Z62" s="238"/>
      <c r="AA62" s="239"/>
      <c r="AB62" s="240">
        <f t="shared" si="5"/>
        <v>0.004479999999999862</v>
      </c>
      <c r="AC62" s="241"/>
      <c r="AL62" s="248">
        <v>38673</v>
      </c>
      <c r="AM62" s="249">
        <v>0.8732986111111112</v>
      </c>
      <c r="AN62" s="250">
        <v>520</v>
      </c>
      <c r="AO62" s="250">
        <v>1500</v>
      </c>
      <c r="AP62" s="303">
        <v>-0.002</v>
      </c>
      <c r="AQ62" s="303">
        <v>-0.004</v>
      </c>
      <c r="AR62" s="250">
        <v>1500</v>
      </c>
      <c r="AS62" s="303">
        <v>0.01</v>
      </c>
      <c r="AT62" s="303">
        <v>0.005</v>
      </c>
    </row>
    <row r="63" spans="1:46" ht="12.75">
      <c r="A63" s="153">
        <v>53</v>
      </c>
      <c r="B63" s="154">
        <v>164</v>
      </c>
      <c r="C63" s="155">
        <v>167.2</v>
      </c>
      <c r="D63" s="43">
        <v>170.3</v>
      </c>
      <c r="E63" s="156">
        <v>167.4</v>
      </c>
      <c r="F63" s="155">
        <v>164</v>
      </c>
      <c r="G63" s="157">
        <v>170</v>
      </c>
      <c r="H63" s="158">
        <v>176.4</v>
      </c>
      <c r="I63" s="159">
        <v>179.2</v>
      </c>
      <c r="J63" s="160">
        <v>176</v>
      </c>
      <c r="K63" s="161">
        <v>173.3</v>
      </c>
      <c r="L63" s="159">
        <v>174.8</v>
      </c>
      <c r="M63" s="157">
        <v>176</v>
      </c>
      <c r="N63" s="288"/>
      <c r="O63" s="289"/>
      <c r="Q63" s="255"/>
      <c r="R63" s="255"/>
      <c r="S63" s="255"/>
      <c r="T63" s="255"/>
      <c r="U63" s="255"/>
      <c r="V63" s="255"/>
      <c r="X63" s="236">
        <v>280</v>
      </c>
      <c r="Y63" s="237">
        <v>5.5963</v>
      </c>
      <c r="Z63" s="238"/>
      <c r="AA63" s="239"/>
      <c r="AB63" s="240">
        <f t="shared" si="5"/>
        <v>0.00254000000000012</v>
      </c>
      <c r="AC63" s="241"/>
      <c r="AL63" s="248">
        <v>38673</v>
      </c>
      <c r="AM63" s="249">
        <v>0.8802430555555555</v>
      </c>
      <c r="AN63" s="250">
        <v>530</v>
      </c>
      <c r="AO63" s="250">
        <v>1500</v>
      </c>
      <c r="AP63" s="303">
        <v>-0.002</v>
      </c>
      <c r="AQ63" s="303">
        <v>-0.002</v>
      </c>
      <c r="AR63" s="250">
        <v>1500</v>
      </c>
      <c r="AS63" s="303">
        <v>0.011</v>
      </c>
      <c r="AT63" s="303">
        <v>0</v>
      </c>
    </row>
    <row r="64" spans="1:46" ht="12.75">
      <c r="A64" s="153">
        <v>54</v>
      </c>
      <c r="B64" s="154">
        <v>167</v>
      </c>
      <c r="C64" s="155">
        <v>167.9</v>
      </c>
      <c r="D64" s="43">
        <v>174.3</v>
      </c>
      <c r="E64" s="156">
        <v>168</v>
      </c>
      <c r="F64" s="155">
        <v>165.9</v>
      </c>
      <c r="G64" s="157">
        <v>171</v>
      </c>
      <c r="H64" s="158">
        <v>175.4</v>
      </c>
      <c r="I64" s="159">
        <v>180</v>
      </c>
      <c r="J64" s="160">
        <v>179.2</v>
      </c>
      <c r="K64" s="161">
        <v>174.9</v>
      </c>
      <c r="L64" s="159">
        <v>180</v>
      </c>
      <c r="M64" s="157">
        <v>182</v>
      </c>
      <c r="N64" s="288"/>
      <c r="O64" s="289"/>
      <c r="Q64" s="255"/>
      <c r="R64" s="255"/>
      <c r="S64" s="255"/>
      <c r="T64" s="255"/>
      <c r="U64" s="255"/>
      <c r="V64" s="255"/>
      <c r="X64" s="236">
        <v>285</v>
      </c>
      <c r="Y64" s="237">
        <v>5.5836</v>
      </c>
      <c r="Z64" s="238"/>
      <c r="AA64" s="239"/>
      <c r="AB64" s="240">
        <f t="shared" si="5"/>
        <v>-0.00254000000000012</v>
      </c>
      <c r="AC64" s="241"/>
      <c r="AL64" s="248">
        <v>38673</v>
      </c>
      <c r="AM64" s="249">
        <v>0.8871875</v>
      </c>
      <c r="AN64" s="250">
        <v>540</v>
      </c>
      <c r="AO64" s="250">
        <v>1500</v>
      </c>
      <c r="AP64" s="303">
        <v>-0.001</v>
      </c>
      <c r="AQ64" s="303">
        <v>-0.001</v>
      </c>
      <c r="AR64" s="250">
        <v>1500</v>
      </c>
      <c r="AS64" s="303">
        <v>-0.011</v>
      </c>
      <c r="AT64" s="303">
        <v>-0.017</v>
      </c>
    </row>
    <row r="65" spans="1:46" ht="12.75">
      <c r="A65" s="153">
        <v>55</v>
      </c>
      <c r="B65" s="154">
        <v>167</v>
      </c>
      <c r="C65" s="155">
        <v>167.2</v>
      </c>
      <c r="D65" s="43">
        <v>168.9</v>
      </c>
      <c r="E65" s="156">
        <v>165.1</v>
      </c>
      <c r="F65" s="155">
        <v>164.3</v>
      </c>
      <c r="G65" s="157">
        <v>166</v>
      </c>
      <c r="H65" s="158">
        <v>174.3</v>
      </c>
      <c r="I65" s="159">
        <v>179.5</v>
      </c>
      <c r="J65" s="160">
        <v>177</v>
      </c>
      <c r="K65" s="161">
        <v>171</v>
      </c>
      <c r="L65" s="159">
        <v>177.3</v>
      </c>
      <c r="M65" s="157">
        <v>175</v>
      </c>
      <c r="N65" s="288"/>
      <c r="O65" s="289"/>
      <c r="Q65" s="255"/>
      <c r="R65" s="255"/>
      <c r="S65" s="255"/>
      <c r="T65" s="255"/>
      <c r="U65" s="255"/>
      <c r="V65" s="255"/>
      <c r="X65" s="236">
        <v>290</v>
      </c>
      <c r="Y65" s="237">
        <v>5.5963</v>
      </c>
      <c r="Z65" s="238"/>
      <c r="AA65" s="239"/>
      <c r="AB65" s="240">
        <f t="shared" si="5"/>
        <v>0.004000000000000092</v>
      </c>
      <c r="AC65" s="241"/>
      <c r="AL65" s="248">
        <v>38673</v>
      </c>
      <c r="AM65" s="249">
        <v>0.8941319444444445</v>
      </c>
      <c r="AN65" s="250">
        <v>550</v>
      </c>
      <c r="AO65" s="250">
        <v>1500</v>
      </c>
      <c r="AP65" s="303">
        <v>-0.001</v>
      </c>
      <c r="AQ65" s="303">
        <v>-0.003</v>
      </c>
      <c r="AR65" s="250">
        <v>1500</v>
      </c>
      <c r="AS65" s="303">
        <v>-0.011</v>
      </c>
      <c r="AT65" s="303">
        <v>-0.015</v>
      </c>
    </row>
    <row r="66" spans="1:46" ht="12.75">
      <c r="A66" s="153">
        <v>56</v>
      </c>
      <c r="B66" s="154">
        <v>165</v>
      </c>
      <c r="C66" s="155">
        <v>173</v>
      </c>
      <c r="D66" s="43">
        <v>168.1</v>
      </c>
      <c r="E66" s="156">
        <v>162.9</v>
      </c>
      <c r="F66" s="155">
        <v>163</v>
      </c>
      <c r="G66" s="157">
        <v>171.9</v>
      </c>
      <c r="H66" s="158">
        <v>181</v>
      </c>
      <c r="I66" s="159">
        <v>175.7</v>
      </c>
      <c r="J66" s="160">
        <v>177</v>
      </c>
      <c r="K66" s="161">
        <v>175.3</v>
      </c>
      <c r="L66" s="159">
        <v>175.8</v>
      </c>
      <c r="M66" s="157">
        <v>177.1</v>
      </c>
      <c r="N66" s="288"/>
      <c r="O66" s="289"/>
      <c r="Q66" s="255"/>
      <c r="R66" s="255"/>
      <c r="S66" s="255"/>
      <c r="T66" s="255"/>
      <c r="U66" s="255"/>
      <c r="V66" s="255"/>
      <c r="X66" s="236">
        <v>295</v>
      </c>
      <c r="Y66" s="237">
        <v>5.5763</v>
      </c>
      <c r="Z66" s="238"/>
      <c r="AA66" s="239"/>
      <c r="AB66" s="240">
        <f t="shared" si="5"/>
        <v>0.00031999999999996474</v>
      </c>
      <c r="AC66" s="241"/>
      <c r="AL66" s="248">
        <v>38673</v>
      </c>
      <c r="AM66" s="249">
        <v>0.9010763888888889</v>
      </c>
      <c r="AN66" s="250">
        <v>560</v>
      </c>
      <c r="AO66" s="250">
        <v>1500</v>
      </c>
      <c r="AP66" s="303">
        <v>0</v>
      </c>
      <c r="AQ66" s="303">
        <v>-0.002</v>
      </c>
      <c r="AR66" s="250">
        <v>1500</v>
      </c>
      <c r="AS66" s="303">
        <v>-0.023</v>
      </c>
      <c r="AT66" s="303">
        <v>-0.01</v>
      </c>
    </row>
    <row r="67" spans="1:46" ht="12.75">
      <c r="A67" s="153">
        <v>57</v>
      </c>
      <c r="B67" s="154">
        <v>167</v>
      </c>
      <c r="C67" s="155">
        <v>171</v>
      </c>
      <c r="D67" s="43">
        <v>169.3</v>
      </c>
      <c r="E67" s="156">
        <v>162.1</v>
      </c>
      <c r="F67" s="155">
        <v>162</v>
      </c>
      <c r="G67" s="157">
        <v>173.3</v>
      </c>
      <c r="H67" s="158">
        <v>175.5</v>
      </c>
      <c r="I67" s="159">
        <v>179.3</v>
      </c>
      <c r="J67" s="160">
        <v>179.4</v>
      </c>
      <c r="K67" s="161">
        <v>170</v>
      </c>
      <c r="L67" s="159">
        <v>176.1</v>
      </c>
      <c r="M67" s="157">
        <v>173</v>
      </c>
      <c r="N67" s="288"/>
      <c r="O67" s="289"/>
      <c r="Q67" s="255"/>
      <c r="R67" s="255"/>
      <c r="S67" s="255"/>
      <c r="T67" s="255"/>
      <c r="U67" s="255"/>
      <c r="V67" s="255"/>
      <c r="X67" s="236">
        <v>300</v>
      </c>
      <c r="Y67" s="237">
        <v>5.5747</v>
      </c>
      <c r="Z67" s="238"/>
      <c r="AA67" s="239"/>
      <c r="AB67" s="240">
        <f t="shared" si="5"/>
        <v>0.0032199999999999564</v>
      </c>
      <c r="AC67" s="241"/>
      <c r="AL67" s="248">
        <v>38673</v>
      </c>
      <c r="AM67" s="249">
        <v>0.9080208333333334</v>
      </c>
      <c r="AN67" s="250">
        <v>570</v>
      </c>
      <c r="AO67" s="250">
        <v>1500</v>
      </c>
      <c r="AP67" s="303">
        <v>0</v>
      </c>
      <c r="AQ67" s="303">
        <v>-0.003</v>
      </c>
      <c r="AR67" s="250">
        <v>1500</v>
      </c>
      <c r="AS67" s="303">
        <v>0.005</v>
      </c>
      <c r="AT67" s="303">
        <v>0.001</v>
      </c>
    </row>
    <row r="68" spans="1:46" ht="12.75">
      <c r="A68" s="153">
        <v>58</v>
      </c>
      <c r="B68" s="154">
        <v>163.8</v>
      </c>
      <c r="C68" s="155">
        <v>167.9</v>
      </c>
      <c r="D68" s="43">
        <v>172.1</v>
      </c>
      <c r="E68" s="156">
        <v>162</v>
      </c>
      <c r="F68" s="155">
        <v>162.5</v>
      </c>
      <c r="G68" s="157">
        <v>170</v>
      </c>
      <c r="H68" s="158">
        <v>174</v>
      </c>
      <c r="I68" s="159">
        <v>173</v>
      </c>
      <c r="J68" s="160">
        <v>176.8</v>
      </c>
      <c r="K68" s="161">
        <v>174.2</v>
      </c>
      <c r="L68" s="159">
        <v>175</v>
      </c>
      <c r="M68" s="169">
        <v>175.1</v>
      </c>
      <c r="N68" s="288"/>
      <c r="O68" s="289"/>
      <c r="Q68" s="255"/>
      <c r="R68" s="255"/>
      <c r="S68" s="255"/>
      <c r="T68" s="255"/>
      <c r="U68" s="255"/>
      <c r="V68" s="255"/>
      <c r="X68" s="236">
        <v>305</v>
      </c>
      <c r="Y68" s="237">
        <v>5.5586</v>
      </c>
      <c r="Z68" s="238"/>
      <c r="AA68" s="239"/>
      <c r="AB68" s="240">
        <f t="shared" si="5"/>
        <v>0.005840000000000067</v>
      </c>
      <c r="AC68" s="241"/>
      <c r="AL68" s="248">
        <v>38673</v>
      </c>
      <c r="AM68" s="249">
        <v>0.9149652777777778</v>
      </c>
      <c r="AN68" s="250">
        <v>580</v>
      </c>
      <c r="AO68" s="250">
        <v>1500</v>
      </c>
      <c r="AP68" s="303">
        <v>-0.001</v>
      </c>
      <c r="AQ68" s="303">
        <v>-0.005</v>
      </c>
      <c r="AR68" s="250">
        <v>1500</v>
      </c>
      <c r="AS68" s="303">
        <v>-0.001</v>
      </c>
      <c r="AT68" s="303">
        <v>-0.006</v>
      </c>
    </row>
    <row r="69" spans="1:46" ht="12.75">
      <c r="A69" s="153">
        <v>59</v>
      </c>
      <c r="B69" s="154">
        <v>164.3</v>
      </c>
      <c r="C69" s="155">
        <v>162</v>
      </c>
      <c r="D69" s="43">
        <v>171.3</v>
      </c>
      <c r="E69" s="156">
        <v>163.2</v>
      </c>
      <c r="F69" s="155">
        <v>163</v>
      </c>
      <c r="G69" s="157">
        <v>168</v>
      </c>
      <c r="H69" s="158">
        <v>175.3</v>
      </c>
      <c r="I69" s="159">
        <v>181.5</v>
      </c>
      <c r="J69" s="160">
        <v>177.4</v>
      </c>
      <c r="K69" s="161">
        <v>171.1</v>
      </c>
      <c r="L69" s="159">
        <v>173</v>
      </c>
      <c r="M69" s="157">
        <v>173.7</v>
      </c>
      <c r="N69" s="288"/>
      <c r="O69" s="289"/>
      <c r="Q69" s="255"/>
      <c r="R69" s="255"/>
      <c r="S69" s="255"/>
      <c r="T69" s="255"/>
      <c r="U69" s="255"/>
      <c r="V69" s="255"/>
      <c r="X69" s="236">
        <v>310</v>
      </c>
      <c r="Y69" s="237">
        <v>5.5294</v>
      </c>
      <c r="Z69" s="238"/>
      <c r="AA69" s="239"/>
      <c r="AB69" s="240">
        <f t="shared" si="5"/>
        <v>0.0025000000000000356</v>
      </c>
      <c r="AC69" s="241"/>
      <c r="AL69" s="248">
        <v>38673</v>
      </c>
      <c r="AM69" s="249">
        <v>0.9219097222222222</v>
      </c>
      <c r="AN69" s="250">
        <v>590</v>
      </c>
      <c r="AO69" s="250">
        <v>1500</v>
      </c>
      <c r="AP69" s="303">
        <v>-0.002</v>
      </c>
      <c r="AQ69" s="303">
        <v>-0.004</v>
      </c>
      <c r="AR69" s="250">
        <v>1500</v>
      </c>
      <c r="AS69" s="303">
        <v>0.002</v>
      </c>
      <c r="AT69" s="303">
        <v>-0.024</v>
      </c>
    </row>
    <row r="70" spans="1:46" ht="12.75">
      <c r="A70" s="153">
        <v>60</v>
      </c>
      <c r="B70" s="154">
        <v>163.1</v>
      </c>
      <c r="C70" s="155">
        <v>166.1</v>
      </c>
      <c r="D70" s="43">
        <v>171</v>
      </c>
      <c r="E70" s="156">
        <v>163.8</v>
      </c>
      <c r="F70" s="155">
        <v>165</v>
      </c>
      <c r="G70" s="157">
        <v>169</v>
      </c>
      <c r="H70" s="158">
        <v>172.8</v>
      </c>
      <c r="I70" s="159">
        <v>174</v>
      </c>
      <c r="J70" s="160">
        <v>174</v>
      </c>
      <c r="K70" s="161">
        <v>176</v>
      </c>
      <c r="L70" s="159">
        <v>172</v>
      </c>
      <c r="M70" s="157">
        <v>171.3</v>
      </c>
      <c r="N70" s="288"/>
      <c r="O70" s="289"/>
      <c r="Q70" s="255"/>
      <c r="R70" s="255"/>
      <c r="S70" s="255"/>
      <c r="T70" s="255"/>
      <c r="U70" s="255"/>
      <c r="V70" s="255"/>
      <c r="X70" s="236">
        <v>315</v>
      </c>
      <c r="Y70" s="237">
        <v>5.5169</v>
      </c>
      <c r="Z70" s="238"/>
      <c r="AA70" s="239"/>
      <c r="AB70" s="240">
        <f t="shared" si="5"/>
        <v>5.9999999999860167E-05</v>
      </c>
      <c r="AC70" s="241"/>
      <c r="AL70" s="248">
        <v>38673</v>
      </c>
      <c r="AM70" s="249">
        <v>0.9288541666666666</v>
      </c>
      <c r="AN70" s="250">
        <v>600</v>
      </c>
      <c r="AO70" s="250">
        <v>1500</v>
      </c>
      <c r="AP70" s="303">
        <v>-0.003</v>
      </c>
      <c r="AQ70" s="303">
        <v>-0.001</v>
      </c>
      <c r="AR70" s="250">
        <v>1500</v>
      </c>
      <c r="AS70" s="303">
        <v>0.005</v>
      </c>
      <c r="AT70" s="303">
        <v>0.004</v>
      </c>
    </row>
    <row r="71" spans="1:46" ht="12.75">
      <c r="A71" s="153">
        <v>61</v>
      </c>
      <c r="B71" s="154">
        <v>165</v>
      </c>
      <c r="C71" s="155">
        <v>167.5</v>
      </c>
      <c r="D71" s="43">
        <v>168.4</v>
      </c>
      <c r="E71" s="156">
        <v>163</v>
      </c>
      <c r="F71" s="155">
        <v>165.4</v>
      </c>
      <c r="G71" s="43">
        <v>169.1</v>
      </c>
      <c r="H71" s="158">
        <v>171.2</v>
      </c>
      <c r="I71" s="159">
        <v>176</v>
      </c>
      <c r="J71" s="160">
        <v>176</v>
      </c>
      <c r="K71" s="161">
        <v>173.3</v>
      </c>
      <c r="L71" s="159">
        <v>174.5</v>
      </c>
      <c r="M71" s="157">
        <v>172</v>
      </c>
      <c r="N71" s="288"/>
      <c r="O71" s="289"/>
      <c r="Q71" s="255"/>
      <c r="R71" s="255"/>
      <c r="S71" s="255"/>
      <c r="T71" s="255"/>
      <c r="U71" s="255"/>
      <c r="V71" s="255"/>
      <c r="X71" s="236">
        <v>320</v>
      </c>
      <c r="Y71" s="237">
        <v>5.5166</v>
      </c>
      <c r="Z71" s="238"/>
      <c r="AA71" s="239"/>
      <c r="AB71" s="240">
        <f t="shared" si="5"/>
        <v>0.0008800000000000807</v>
      </c>
      <c r="AC71" s="241"/>
      <c r="AL71" s="248">
        <v>38673</v>
      </c>
      <c r="AM71" s="249">
        <v>0.9357986111111112</v>
      </c>
      <c r="AN71" s="250">
        <v>610</v>
      </c>
      <c r="AO71" s="250">
        <v>1500</v>
      </c>
      <c r="AP71" s="303">
        <v>-0.001</v>
      </c>
      <c r="AQ71" s="303">
        <v>-0.002</v>
      </c>
      <c r="AR71" s="250">
        <v>1500</v>
      </c>
      <c r="AS71" s="303">
        <v>-0.014</v>
      </c>
      <c r="AT71" s="303">
        <v>0.004</v>
      </c>
    </row>
    <row r="72" spans="1:46" ht="12.75">
      <c r="A72" s="153">
        <v>62</v>
      </c>
      <c r="B72" s="154">
        <v>162</v>
      </c>
      <c r="C72" s="155">
        <v>167</v>
      </c>
      <c r="D72" s="43">
        <v>171.5</v>
      </c>
      <c r="E72" s="156">
        <v>159</v>
      </c>
      <c r="F72" s="155">
        <v>166.5</v>
      </c>
      <c r="G72" s="43">
        <v>167</v>
      </c>
      <c r="H72" s="158">
        <v>172.3</v>
      </c>
      <c r="I72" s="159">
        <v>173</v>
      </c>
      <c r="J72" s="160">
        <v>169.8</v>
      </c>
      <c r="K72" s="161">
        <v>173</v>
      </c>
      <c r="L72" s="159">
        <v>174</v>
      </c>
      <c r="M72" s="157">
        <v>174.1</v>
      </c>
      <c r="N72" s="288"/>
      <c r="O72" s="289"/>
      <c r="Q72" s="255"/>
      <c r="R72" s="255"/>
      <c r="S72" s="255"/>
      <c r="T72" s="255"/>
      <c r="U72" s="255"/>
      <c r="V72" s="255"/>
      <c r="X72" s="236">
        <v>325</v>
      </c>
      <c r="Y72" s="237">
        <v>5.5122</v>
      </c>
      <c r="Z72" s="238"/>
      <c r="AA72" s="239"/>
      <c r="AB72" s="240">
        <f t="shared" si="5"/>
        <v>0.0016799999999999927</v>
      </c>
      <c r="AC72" s="241"/>
      <c r="AL72" s="248">
        <v>38673</v>
      </c>
      <c r="AM72" s="249">
        <v>0.9427430555555555</v>
      </c>
      <c r="AN72" s="250">
        <v>620</v>
      </c>
      <c r="AO72" s="250">
        <v>1500</v>
      </c>
      <c r="AP72" s="303">
        <v>0</v>
      </c>
      <c r="AQ72" s="303">
        <v>-0.002</v>
      </c>
      <c r="AR72" s="250">
        <v>1500</v>
      </c>
      <c r="AS72" s="303">
        <v>0.008</v>
      </c>
      <c r="AT72" s="303">
        <v>0.006</v>
      </c>
    </row>
    <row r="73" spans="1:46" ht="13.5" thickBot="1">
      <c r="A73" s="170">
        <v>63</v>
      </c>
      <c r="B73" s="171">
        <v>166</v>
      </c>
      <c r="C73" s="172">
        <v>165.1</v>
      </c>
      <c r="D73" s="173">
        <v>169</v>
      </c>
      <c r="E73" s="174">
        <v>163.1</v>
      </c>
      <c r="F73" s="172">
        <v>166.2</v>
      </c>
      <c r="G73" s="175">
        <v>163.3</v>
      </c>
      <c r="H73" s="176">
        <v>177</v>
      </c>
      <c r="I73" s="177">
        <v>180.1</v>
      </c>
      <c r="J73" s="178">
        <v>179.5</v>
      </c>
      <c r="K73" s="179">
        <v>169.3</v>
      </c>
      <c r="L73" s="177">
        <v>174</v>
      </c>
      <c r="M73" s="175">
        <v>173.1</v>
      </c>
      <c r="N73" s="283"/>
      <c r="O73" s="284"/>
      <c r="Q73" s="255"/>
      <c r="R73" s="255"/>
      <c r="S73" s="255"/>
      <c r="T73" s="255"/>
      <c r="U73" s="255"/>
      <c r="V73" s="255"/>
      <c r="X73" s="236">
        <v>330</v>
      </c>
      <c r="Y73" s="237">
        <v>5.5038</v>
      </c>
      <c r="Z73" s="259"/>
      <c r="AA73" s="260"/>
      <c r="AB73" s="240">
        <f aca="true" t="shared" si="6" ref="AB73:AB136">(Y73-Y74)/(X74-X73)</f>
        <v>0.004499999999999993</v>
      </c>
      <c r="AC73" s="241"/>
      <c r="AL73" s="248">
        <v>38673</v>
      </c>
      <c r="AM73" s="249">
        <v>0.9496875</v>
      </c>
      <c r="AN73" s="250">
        <v>630</v>
      </c>
      <c r="AO73" s="250">
        <v>1500</v>
      </c>
      <c r="AP73" s="303">
        <v>0</v>
      </c>
      <c r="AQ73" s="303">
        <v>-0.002</v>
      </c>
      <c r="AR73" s="250">
        <v>1500</v>
      </c>
      <c r="AS73" s="303">
        <v>0.002</v>
      </c>
      <c r="AT73" s="303">
        <v>0</v>
      </c>
    </row>
    <row r="74" spans="1:46" ht="14.25" thickBot="1" thickTop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X74" s="236">
        <v>335</v>
      </c>
      <c r="Y74" s="237">
        <v>5.4813</v>
      </c>
      <c r="Z74" s="259"/>
      <c r="AA74" s="260"/>
      <c r="AB74" s="240">
        <f t="shared" si="6"/>
        <v>0.0010799999999999699</v>
      </c>
      <c r="AC74" s="241"/>
      <c r="AL74" s="248">
        <v>38673</v>
      </c>
      <c r="AM74" s="249">
        <v>0.9566319444444445</v>
      </c>
      <c r="AN74" s="250">
        <v>640</v>
      </c>
      <c r="AO74" s="250">
        <v>1500</v>
      </c>
      <c r="AP74" s="303">
        <v>-0.001</v>
      </c>
      <c r="AQ74" s="303">
        <v>-0.003</v>
      </c>
      <c r="AR74" s="250">
        <v>1500</v>
      </c>
      <c r="AS74" s="303">
        <v>0.009</v>
      </c>
      <c r="AT74" s="303">
        <v>0</v>
      </c>
    </row>
    <row r="75" spans="1:46" ht="13.5" thickBot="1">
      <c r="A75" s="180" t="s">
        <v>17</v>
      </c>
      <c r="B75" s="181" t="s">
        <v>57</v>
      </c>
      <c r="C75" s="182" t="s">
        <v>58</v>
      </c>
      <c r="D75" s="183" t="s">
        <v>59</v>
      </c>
      <c r="E75" s="183" t="s">
        <v>49</v>
      </c>
      <c r="F75" s="183" t="s">
        <v>50</v>
      </c>
      <c r="G75" s="184" t="s">
        <v>51</v>
      </c>
      <c r="H75" s="181" t="s">
        <v>60</v>
      </c>
      <c r="I75" s="182" t="s">
        <v>55</v>
      </c>
      <c r="J75" s="183" t="s">
        <v>56</v>
      </c>
      <c r="K75" s="183" t="s">
        <v>52</v>
      </c>
      <c r="L75" s="183" t="s">
        <v>53</v>
      </c>
      <c r="M75" s="184" t="s">
        <v>54</v>
      </c>
      <c r="N75" s="185"/>
      <c r="X75" s="236">
        <v>340</v>
      </c>
      <c r="Y75" s="237">
        <v>5.4759</v>
      </c>
      <c r="Z75" s="259"/>
      <c r="AA75" s="260"/>
      <c r="AB75" s="240">
        <f t="shared" si="6"/>
        <v>0.0034600000000001075</v>
      </c>
      <c r="AC75" s="241"/>
      <c r="AL75" s="248">
        <v>38673</v>
      </c>
      <c r="AM75" s="249">
        <v>0.9635763888888889</v>
      </c>
      <c r="AN75" s="250">
        <v>650</v>
      </c>
      <c r="AO75" s="250">
        <v>1500</v>
      </c>
      <c r="AP75" s="303">
        <v>0.001</v>
      </c>
      <c r="AQ75" s="303">
        <v>-0.004</v>
      </c>
      <c r="AR75" s="250">
        <v>1500</v>
      </c>
      <c r="AS75" s="303">
        <v>0.007</v>
      </c>
      <c r="AT75" s="303">
        <v>-0.011</v>
      </c>
    </row>
    <row r="76" spans="1:46" ht="12.75">
      <c r="A76" s="63" t="s">
        <v>14</v>
      </c>
      <c r="B76" s="186">
        <f aca="true" t="shared" si="7" ref="B76:M76">AVERAGE(B10:B73)</f>
        <v>164.59999999999994</v>
      </c>
      <c r="C76" s="187">
        <f t="shared" si="7"/>
        <v>167.70624999999998</v>
      </c>
      <c r="D76" s="187">
        <f t="shared" si="7"/>
        <v>170.02343749999994</v>
      </c>
      <c r="E76" s="187">
        <f t="shared" si="7"/>
        <v>160.7890625</v>
      </c>
      <c r="F76" s="188">
        <f t="shared" si="7"/>
        <v>162.559375</v>
      </c>
      <c r="G76" s="189">
        <f t="shared" si="7"/>
        <v>163.98749999999998</v>
      </c>
      <c r="H76" s="190">
        <f t="shared" si="7"/>
        <v>176.93593749999994</v>
      </c>
      <c r="I76" s="187">
        <f t="shared" si="7"/>
        <v>177.15781250000003</v>
      </c>
      <c r="J76" s="187">
        <f t="shared" si="7"/>
        <v>177.39843749999997</v>
      </c>
      <c r="K76" s="187">
        <f t="shared" si="7"/>
        <v>173.34375</v>
      </c>
      <c r="L76" s="188">
        <f t="shared" si="7"/>
        <v>174.98593749999992</v>
      </c>
      <c r="M76" s="189">
        <f t="shared" si="7"/>
        <v>175.8734375</v>
      </c>
      <c r="X76" s="236">
        <v>345</v>
      </c>
      <c r="Y76" s="237">
        <v>5.4586</v>
      </c>
      <c r="Z76" s="259"/>
      <c r="AA76" s="260"/>
      <c r="AB76" s="240">
        <f t="shared" si="6"/>
        <v>-0.0005000000000000782</v>
      </c>
      <c r="AC76" s="241"/>
      <c r="AL76" s="248">
        <v>38673</v>
      </c>
      <c r="AM76" s="249">
        <v>0.9705208333333334</v>
      </c>
      <c r="AN76" s="250">
        <v>660</v>
      </c>
      <c r="AO76" s="250">
        <v>1500</v>
      </c>
      <c r="AP76" s="303">
        <v>0</v>
      </c>
      <c r="AQ76" s="303">
        <v>-0.001</v>
      </c>
      <c r="AR76" s="250">
        <v>1500</v>
      </c>
      <c r="AS76" s="303">
        <v>0.005</v>
      </c>
      <c r="AT76" s="303">
        <v>0.004</v>
      </c>
    </row>
    <row r="77" spans="1:46" ht="12.75">
      <c r="A77" s="64" t="s">
        <v>10</v>
      </c>
      <c r="B77" s="68">
        <f aca="true" t="shared" si="8" ref="B77:M77">STDEV(B10:B73)</f>
        <v>2.3477108066727594</v>
      </c>
      <c r="C77" s="191">
        <f t="shared" si="8"/>
        <v>2.6979636647888894</v>
      </c>
      <c r="D77" s="191">
        <f t="shared" si="8"/>
        <v>2.227229910764705</v>
      </c>
      <c r="E77" s="191">
        <f t="shared" si="8"/>
        <v>20.68895201828924</v>
      </c>
      <c r="F77" s="192">
        <f t="shared" si="8"/>
        <v>20.78717338603206</v>
      </c>
      <c r="G77" s="69">
        <f t="shared" si="8"/>
        <v>21.149141601402903</v>
      </c>
      <c r="H77" s="70">
        <f t="shared" si="8"/>
        <v>3.9701012416649024</v>
      </c>
      <c r="I77" s="191">
        <f t="shared" si="8"/>
        <v>2.962881731483573</v>
      </c>
      <c r="J77" s="191">
        <f t="shared" si="8"/>
        <v>2.327918355325148</v>
      </c>
      <c r="K77" s="191">
        <f t="shared" si="8"/>
        <v>2.743238440758625</v>
      </c>
      <c r="L77" s="192">
        <f t="shared" si="8"/>
        <v>3.076788017396697</v>
      </c>
      <c r="M77" s="69">
        <f t="shared" si="8"/>
        <v>2.7682005035362804</v>
      </c>
      <c r="X77" s="236">
        <v>350</v>
      </c>
      <c r="Y77" s="237">
        <v>5.4611</v>
      </c>
      <c r="Z77" s="259"/>
      <c r="AA77" s="260"/>
      <c r="AB77" s="240">
        <f t="shared" si="6"/>
        <v>0.0046200000000000685</v>
      </c>
      <c r="AC77" s="241"/>
      <c r="AL77" s="248">
        <v>38673</v>
      </c>
      <c r="AM77" s="249">
        <v>0.9774768518518518</v>
      </c>
      <c r="AN77" s="250">
        <v>670</v>
      </c>
      <c r="AO77" s="250">
        <v>1500</v>
      </c>
      <c r="AP77" s="303">
        <v>-0.001</v>
      </c>
      <c r="AQ77" s="303">
        <v>-0.004</v>
      </c>
      <c r="AR77" s="250">
        <v>1500</v>
      </c>
      <c r="AS77" s="303">
        <v>-0.016</v>
      </c>
      <c r="AT77" s="303">
        <v>0.015</v>
      </c>
    </row>
    <row r="78" spans="1:46" ht="12.75">
      <c r="A78" s="65" t="s">
        <v>15</v>
      </c>
      <c r="B78" s="193">
        <f aca="true" t="shared" si="9" ref="B78:M78">MAX(B10:B73)</f>
        <v>169.4</v>
      </c>
      <c r="C78" s="194">
        <f t="shared" si="9"/>
        <v>173.1</v>
      </c>
      <c r="D78" s="194">
        <f t="shared" si="9"/>
        <v>176</v>
      </c>
      <c r="E78" s="194">
        <f t="shared" si="9"/>
        <v>171.1</v>
      </c>
      <c r="F78" s="195">
        <f t="shared" si="9"/>
        <v>170.4</v>
      </c>
      <c r="G78" s="196">
        <f t="shared" si="9"/>
        <v>174</v>
      </c>
      <c r="H78" s="197">
        <f t="shared" si="9"/>
        <v>190.2</v>
      </c>
      <c r="I78" s="194">
        <f t="shared" si="9"/>
        <v>183.4</v>
      </c>
      <c r="J78" s="194">
        <f t="shared" si="9"/>
        <v>182.8</v>
      </c>
      <c r="K78" s="194">
        <f t="shared" si="9"/>
        <v>180.4</v>
      </c>
      <c r="L78" s="195">
        <f t="shared" si="9"/>
        <v>180.1</v>
      </c>
      <c r="M78" s="196">
        <f t="shared" si="9"/>
        <v>182.3</v>
      </c>
      <c r="X78" s="236">
        <v>355</v>
      </c>
      <c r="Y78" s="237">
        <v>5.438</v>
      </c>
      <c r="Z78" s="259"/>
      <c r="AA78" s="260"/>
      <c r="AB78" s="240">
        <f t="shared" si="6"/>
        <v>-0.0016000000000000014</v>
      </c>
      <c r="AC78" s="241"/>
      <c r="AL78" s="248">
        <v>38673</v>
      </c>
      <c r="AM78" s="249">
        <v>0.9844212962962963</v>
      </c>
      <c r="AN78" s="250">
        <v>680</v>
      </c>
      <c r="AO78" s="250">
        <v>1500</v>
      </c>
      <c r="AP78" s="303">
        <v>-0.001</v>
      </c>
      <c r="AQ78" s="303">
        <v>-0.003</v>
      </c>
      <c r="AR78" s="250">
        <v>1500</v>
      </c>
      <c r="AS78" s="303">
        <v>-0.011</v>
      </c>
      <c r="AT78" s="303">
        <v>-0.013</v>
      </c>
    </row>
    <row r="79" spans="1:46" ht="13.5" thickBot="1">
      <c r="A79" s="66" t="s">
        <v>16</v>
      </c>
      <c r="B79" s="198">
        <f aca="true" t="shared" si="10" ref="B79:M79">MIN(B10:B73)</f>
        <v>159</v>
      </c>
      <c r="C79" s="199">
        <f t="shared" si="10"/>
        <v>162</v>
      </c>
      <c r="D79" s="199">
        <f t="shared" si="10"/>
        <v>165</v>
      </c>
      <c r="E79" s="199">
        <f t="shared" si="10"/>
        <v>0</v>
      </c>
      <c r="F79" s="200">
        <f t="shared" si="10"/>
        <v>0</v>
      </c>
      <c r="G79" s="201">
        <f t="shared" si="10"/>
        <v>0</v>
      </c>
      <c r="H79" s="202">
        <f t="shared" si="10"/>
        <v>170</v>
      </c>
      <c r="I79" s="199">
        <f t="shared" si="10"/>
        <v>168.2</v>
      </c>
      <c r="J79" s="199">
        <f t="shared" si="10"/>
        <v>169.8</v>
      </c>
      <c r="K79" s="199">
        <f t="shared" si="10"/>
        <v>167</v>
      </c>
      <c r="L79" s="200">
        <f t="shared" si="10"/>
        <v>167.2</v>
      </c>
      <c r="M79" s="201">
        <f t="shared" si="10"/>
        <v>169</v>
      </c>
      <c r="X79" s="236">
        <v>360</v>
      </c>
      <c r="Y79" s="237">
        <v>5.446</v>
      </c>
      <c r="Z79" s="259"/>
      <c r="AA79" s="260"/>
      <c r="AB79" s="240">
        <f t="shared" si="6"/>
        <v>0.004099999999999859</v>
      </c>
      <c r="AC79" s="241"/>
      <c r="AL79" s="248">
        <v>38673</v>
      </c>
      <c r="AM79" s="249">
        <v>0.9913657407407408</v>
      </c>
      <c r="AN79" s="250">
        <v>690</v>
      </c>
      <c r="AO79" s="250">
        <v>1500</v>
      </c>
      <c r="AP79" s="303">
        <v>0.001</v>
      </c>
      <c r="AQ79" s="303">
        <v>-0.003</v>
      </c>
      <c r="AR79" s="250">
        <v>1500</v>
      </c>
      <c r="AS79" s="303">
        <v>0.017</v>
      </c>
      <c r="AT79" s="303">
        <v>-0.017</v>
      </c>
    </row>
    <row r="80" spans="1:46" ht="13.5" thickBot="1">
      <c r="A80" s="67" t="s">
        <v>9</v>
      </c>
      <c r="B80" s="285" t="s">
        <v>93</v>
      </c>
      <c r="C80" s="286"/>
      <c r="D80" s="286"/>
      <c r="E80" s="286"/>
      <c r="F80" s="286"/>
      <c r="G80" s="287"/>
      <c r="H80" s="285" t="s">
        <v>94</v>
      </c>
      <c r="I80" s="286"/>
      <c r="J80" s="286"/>
      <c r="K80" s="286"/>
      <c r="L80" s="286"/>
      <c r="M80" s="287"/>
      <c r="X80" s="236">
        <v>365</v>
      </c>
      <c r="Y80" s="237">
        <v>5.4255</v>
      </c>
      <c r="Z80" s="259"/>
      <c r="AA80" s="260"/>
      <c r="AB80" s="240">
        <f t="shared" si="6"/>
        <v>-7.999999999999118E-05</v>
      </c>
      <c r="AC80" s="241"/>
      <c r="AL80" s="248">
        <v>38673</v>
      </c>
      <c r="AM80" s="249">
        <v>0.9983101851851851</v>
      </c>
      <c r="AN80" s="250">
        <v>700</v>
      </c>
      <c r="AO80" s="250">
        <v>1500</v>
      </c>
      <c r="AP80" s="303">
        <v>-0.001</v>
      </c>
      <c r="AQ80" s="303">
        <v>-0.002</v>
      </c>
      <c r="AR80" s="250">
        <v>1500</v>
      </c>
      <c r="AS80" s="303">
        <v>-0.011</v>
      </c>
      <c r="AT80" s="303">
        <v>0.015</v>
      </c>
    </row>
    <row r="81" spans="1:46" ht="13.5" thickBot="1">
      <c r="A81" s="130" t="s">
        <v>92</v>
      </c>
      <c r="B81" s="203"/>
      <c r="C81" s="131"/>
      <c r="D81" s="204"/>
      <c r="E81" s="204"/>
      <c r="F81" s="204"/>
      <c r="X81" s="236">
        <v>370</v>
      </c>
      <c r="Y81" s="237">
        <v>5.4259</v>
      </c>
      <c r="Z81" s="259"/>
      <c r="AA81" s="260"/>
      <c r="AB81" s="240">
        <f t="shared" si="6"/>
        <v>0.004100000000000037</v>
      </c>
      <c r="AC81" s="241"/>
      <c r="AL81" s="248">
        <v>38674</v>
      </c>
      <c r="AM81" s="249">
        <v>0.00525462962962963</v>
      </c>
      <c r="AN81" s="250">
        <v>710</v>
      </c>
      <c r="AO81" s="250">
        <v>1500</v>
      </c>
      <c r="AP81" s="303">
        <v>0</v>
      </c>
      <c r="AQ81" s="303">
        <v>-0.002</v>
      </c>
      <c r="AR81" s="250">
        <v>1500</v>
      </c>
      <c r="AS81" s="303">
        <v>-0.003</v>
      </c>
      <c r="AT81" s="303">
        <v>-0.007</v>
      </c>
    </row>
    <row r="82" spans="24:46" ht="12.75">
      <c r="X82" s="236">
        <v>375</v>
      </c>
      <c r="Y82" s="237">
        <v>5.4054</v>
      </c>
      <c r="Z82" s="259"/>
      <c r="AA82" s="260"/>
      <c r="AB82" s="240">
        <f t="shared" si="6"/>
        <v>0.0031200000000000117</v>
      </c>
      <c r="AC82" s="241"/>
      <c r="AL82" s="248">
        <v>38674</v>
      </c>
      <c r="AM82" s="249">
        <v>0.012199074074074072</v>
      </c>
      <c r="AN82" s="250">
        <v>720</v>
      </c>
      <c r="AO82" s="250">
        <v>1500</v>
      </c>
      <c r="AP82" s="303">
        <v>0</v>
      </c>
      <c r="AQ82" s="303">
        <v>-0.003</v>
      </c>
      <c r="AR82" s="250">
        <v>1500</v>
      </c>
      <c r="AS82" s="303">
        <v>-0.003</v>
      </c>
      <c r="AT82" s="303">
        <v>0.025</v>
      </c>
    </row>
    <row r="83" spans="24:46" ht="12.75">
      <c r="X83" s="236">
        <v>380</v>
      </c>
      <c r="Y83" s="237">
        <v>5.3898</v>
      </c>
      <c r="Z83" s="259"/>
      <c r="AA83" s="260"/>
      <c r="AB83" s="240">
        <f t="shared" si="6"/>
        <v>0.0015399999999999637</v>
      </c>
      <c r="AC83" s="241"/>
      <c r="AL83" s="248">
        <v>38674</v>
      </c>
      <c r="AM83" s="249">
        <v>0.019143518518518518</v>
      </c>
      <c r="AN83" s="250">
        <v>730</v>
      </c>
      <c r="AO83" s="250">
        <v>1500</v>
      </c>
      <c r="AP83" s="303">
        <v>0.001</v>
      </c>
      <c r="AQ83" s="303">
        <v>-0.004</v>
      </c>
      <c r="AR83" s="250">
        <v>1500</v>
      </c>
      <c r="AS83" s="303">
        <v>-0.014</v>
      </c>
      <c r="AT83" s="303">
        <v>-0.016</v>
      </c>
    </row>
    <row r="84" spans="24:46" ht="12.75">
      <c r="X84" s="236">
        <v>385</v>
      </c>
      <c r="Y84" s="237">
        <v>5.3821</v>
      </c>
      <c r="Z84" s="259"/>
      <c r="AA84" s="260"/>
      <c r="AB84" s="240">
        <f t="shared" si="6"/>
        <v>0.0009800000000000253</v>
      </c>
      <c r="AC84" s="241"/>
      <c r="AL84" s="248">
        <v>38674</v>
      </c>
      <c r="AM84" s="249">
        <v>0.026087962962962966</v>
      </c>
      <c r="AN84" s="250">
        <v>740</v>
      </c>
      <c r="AO84" s="250">
        <v>1500</v>
      </c>
      <c r="AP84" s="303">
        <v>0</v>
      </c>
      <c r="AQ84" s="303">
        <v>-0.004</v>
      </c>
      <c r="AR84" s="250">
        <v>1500</v>
      </c>
      <c r="AS84" s="303">
        <v>-0.018</v>
      </c>
      <c r="AT84" s="303">
        <v>0.001</v>
      </c>
    </row>
    <row r="85" spans="24:46" ht="12.75">
      <c r="X85" s="236">
        <v>390</v>
      </c>
      <c r="Y85" s="237">
        <v>5.3772</v>
      </c>
      <c r="Z85" s="259"/>
      <c r="AA85" s="260"/>
      <c r="AB85" s="240">
        <f t="shared" si="6"/>
        <v>0.003700000000000081</v>
      </c>
      <c r="AC85" s="241"/>
      <c r="AL85" s="248">
        <v>38674</v>
      </c>
      <c r="AM85" s="249">
        <v>0.033032407407407406</v>
      </c>
      <c r="AN85" s="250">
        <v>750</v>
      </c>
      <c r="AO85" s="250">
        <v>1500</v>
      </c>
      <c r="AP85" s="303">
        <v>-0.002</v>
      </c>
      <c r="AQ85" s="303">
        <v>-0.002</v>
      </c>
      <c r="AR85" s="250">
        <v>1500</v>
      </c>
      <c r="AS85" s="303">
        <v>0.007</v>
      </c>
      <c r="AT85" s="303">
        <v>-0.006</v>
      </c>
    </row>
    <row r="86" spans="24:46" ht="12.75">
      <c r="X86" s="236">
        <v>395</v>
      </c>
      <c r="Y86" s="237">
        <v>5.3587</v>
      </c>
      <c r="Z86" s="259"/>
      <c r="AA86" s="260"/>
      <c r="AB86" s="240">
        <f t="shared" si="6"/>
        <v>0.0013799999999999813</v>
      </c>
      <c r="AC86" s="241"/>
      <c r="AL86" s="248">
        <v>38674</v>
      </c>
      <c r="AM86" s="249">
        <v>0.039976851851851854</v>
      </c>
      <c r="AN86" s="250">
        <v>760</v>
      </c>
      <c r="AO86" s="250">
        <v>1500</v>
      </c>
      <c r="AP86" s="303">
        <v>-0.001</v>
      </c>
      <c r="AQ86" s="303">
        <v>-0.003</v>
      </c>
      <c r="AR86" s="250">
        <v>1500</v>
      </c>
      <c r="AS86" s="303">
        <v>0.008</v>
      </c>
      <c r="AT86" s="303">
        <v>0.007</v>
      </c>
    </row>
    <row r="87" spans="24:46" ht="12.75">
      <c r="X87" s="236">
        <v>400</v>
      </c>
      <c r="Y87" s="237">
        <v>5.3518</v>
      </c>
      <c r="Z87" s="259"/>
      <c r="AA87" s="260"/>
      <c r="AB87" s="240">
        <f t="shared" si="6"/>
        <v>0.0033199999999999007</v>
      </c>
      <c r="AC87" s="241"/>
      <c r="AL87" s="248">
        <v>38674</v>
      </c>
      <c r="AM87" s="249">
        <v>0.046921296296296294</v>
      </c>
      <c r="AN87" s="250">
        <v>770</v>
      </c>
      <c r="AO87" s="250">
        <v>1500</v>
      </c>
      <c r="AP87" s="303">
        <v>-0.003</v>
      </c>
      <c r="AQ87" s="303">
        <v>-0.002</v>
      </c>
      <c r="AR87" s="250">
        <v>1500</v>
      </c>
      <c r="AS87" s="303">
        <v>0.008</v>
      </c>
      <c r="AT87" s="303">
        <v>-0.012</v>
      </c>
    </row>
    <row r="88" spans="24:46" ht="12.75">
      <c r="X88" s="236">
        <v>405</v>
      </c>
      <c r="Y88" s="237">
        <v>5.3352</v>
      </c>
      <c r="Z88" s="259"/>
      <c r="AA88" s="260"/>
      <c r="AB88" s="240">
        <f t="shared" si="6"/>
        <v>-0.0012599999999999057</v>
      </c>
      <c r="AC88" s="241"/>
      <c r="AL88" s="248">
        <v>38674</v>
      </c>
      <c r="AM88" s="249">
        <v>0.05386574074074074</v>
      </c>
      <c r="AN88" s="250">
        <v>780</v>
      </c>
      <c r="AO88" s="250">
        <v>1500</v>
      </c>
      <c r="AP88" s="303">
        <v>-0.002</v>
      </c>
      <c r="AQ88" s="303">
        <v>-0.002</v>
      </c>
      <c r="AR88" s="250">
        <v>1500</v>
      </c>
      <c r="AS88" s="303">
        <v>-0.014</v>
      </c>
      <c r="AT88" s="303">
        <v>0.024</v>
      </c>
    </row>
    <row r="89" spans="24:46" ht="12.75">
      <c r="X89" s="236">
        <v>410</v>
      </c>
      <c r="Y89" s="237">
        <v>5.3415</v>
      </c>
      <c r="Z89" s="259"/>
      <c r="AA89" s="260"/>
      <c r="AB89" s="240">
        <f t="shared" si="6"/>
        <v>0.0038800000000000167</v>
      </c>
      <c r="AC89" s="241"/>
      <c r="AL89" s="248">
        <v>38674</v>
      </c>
      <c r="AM89" s="249">
        <v>0.06081018518518518</v>
      </c>
      <c r="AN89" s="250">
        <v>790</v>
      </c>
      <c r="AO89" s="250">
        <v>1500</v>
      </c>
      <c r="AP89" s="303">
        <v>0</v>
      </c>
      <c r="AQ89" s="303">
        <v>-0.003</v>
      </c>
      <c r="AR89" s="250">
        <v>1500</v>
      </c>
      <c r="AS89" s="303">
        <v>0.001</v>
      </c>
      <c r="AT89" s="303">
        <v>-0.036</v>
      </c>
    </row>
    <row r="90" spans="24:46" ht="12.75">
      <c r="X90" s="236">
        <v>415</v>
      </c>
      <c r="Y90" s="237">
        <v>5.3221</v>
      </c>
      <c r="Z90" s="259"/>
      <c r="AA90" s="260"/>
      <c r="AB90" s="240">
        <f t="shared" si="6"/>
        <v>0.00047999999999994716</v>
      </c>
      <c r="AC90" s="241"/>
      <c r="AL90" s="248">
        <v>38674</v>
      </c>
      <c r="AM90" s="249">
        <v>0.06775462962962964</v>
      </c>
      <c r="AN90" s="250">
        <v>800</v>
      </c>
      <c r="AO90" s="250">
        <v>1500</v>
      </c>
      <c r="AP90" s="303">
        <v>-0.002</v>
      </c>
      <c r="AQ90" s="303">
        <v>0</v>
      </c>
      <c r="AR90" s="250">
        <v>1500</v>
      </c>
      <c r="AS90" s="303">
        <v>0.009</v>
      </c>
      <c r="AT90" s="303">
        <v>-0.007</v>
      </c>
    </row>
    <row r="91" spans="24:46" ht="12.75">
      <c r="X91" s="236">
        <v>420</v>
      </c>
      <c r="Y91" s="237">
        <v>5.3197</v>
      </c>
      <c r="Z91" s="259"/>
      <c r="AA91" s="260"/>
      <c r="AB91" s="240">
        <f t="shared" si="6"/>
        <v>0.0012800000000000368</v>
      </c>
      <c r="AC91" s="241"/>
      <c r="AL91" s="248">
        <v>38674</v>
      </c>
      <c r="AM91" s="249">
        <v>0.07469907407407407</v>
      </c>
      <c r="AN91" s="250">
        <v>810</v>
      </c>
      <c r="AO91" s="250">
        <v>1500</v>
      </c>
      <c r="AP91" s="303">
        <v>-0.002</v>
      </c>
      <c r="AQ91" s="303">
        <v>-0.004</v>
      </c>
      <c r="AR91" s="250">
        <v>1500</v>
      </c>
      <c r="AS91" s="303">
        <v>-0.013</v>
      </c>
      <c r="AT91" s="303">
        <v>-0.004</v>
      </c>
    </row>
    <row r="92" spans="24:46" ht="12.75">
      <c r="X92" s="236">
        <v>425</v>
      </c>
      <c r="Y92" s="237">
        <v>5.3133</v>
      </c>
      <c r="Z92" s="259"/>
      <c r="AA92" s="260"/>
      <c r="AB92" s="240">
        <f t="shared" si="6"/>
        <v>0.007279999999999909</v>
      </c>
      <c r="AC92" s="241"/>
      <c r="AL92" s="248">
        <v>38674</v>
      </c>
      <c r="AM92" s="249">
        <v>0.08164351851851852</v>
      </c>
      <c r="AN92" s="250">
        <v>820</v>
      </c>
      <c r="AO92" s="250">
        <v>1500</v>
      </c>
      <c r="AP92" s="303">
        <v>0.001</v>
      </c>
      <c r="AQ92" s="303">
        <v>-0.004</v>
      </c>
      <c r="AR92" s="250">
        <v>1500</v>
      </c>
      <c r="AS92" s="303">
        <v>-0.001</v>
      </c>
      <c r="AT92" s="303">
        <v>0.011</v>
      </c>
    </row>
    <row r="93" spans="24:46" ht="12.75">
      <c r="X93" s="236">
        <v>430</v>
      </c>
      <c r="Y93" s="237">
        <v>5.2769</v>
      </c>
      <c r="Z93" s="259"/>
      <c r="AA93" s="260"/>
      <c r="AB93" s="240">
        <f t="shared" si="6"/>
        <v>-0.0010399999999998854</v>
      </c>
      <c r="AC93" s="241"/>
      <c r="AL93" s="248">
        <v>38674</v>
      </c>
      <c r="AM93" s="249">
        <v>0.08858796296296297</v>
      </c>
      <c r="AN93" s="250">
        <v>830</v>
      </c>
      <c r="AO93" s="250">
        <v>1500</v>
      </c>
      <c r="AP93" s="303">
        <v>-0.003</v>
      </c>
      <c r="AQ93" s="303">
        <v>-0.003</v>
      </c>
      <c r="AR93" s="250">
        <v>1500</v>
      </c>
      <c r="AS93" s="303">
        <v>0.012</v>
      </c>
      <c r="AT93" s="303">
        <v>-0.018</v>
      </c>
    </row>
    <row r="94" spans="24:46" ht="12.75">
      <c r="X94" s="236">
        <v>435</v>
      </c>
      <c r="Y94" s="237">
        <v>5.2821</v>
      </c>
      <c r="Z94" s="259"/>
      <c r="AA94" s="260"/>
      <c r="AB94" s="240">
        <f t="shared" si="6"/>
        <v>0.0014599999999999724</v>
      </c>
      <c r="AC94" s="241"/>
      <c r="AL94" s="248">
        <v>38674</v>
      </c>
      <c r="AM94" s="249">
        <v>0.09553240740740741</v>
      </c>
      <c r="AN94" s="250">
        <v>840</v>
      </c>
      <c r="AO94" s="250">
        <v>1500</v>
      </c>
      <c r="AP94" s="303">
        <v>-0.001</v>
      </c>
      <c r="AQ94" s="303">
        <v>-0.002</v>
      </c>
      <c r="AR94" s="250">
        <v>1500</v>
      </c>
      <c r="AS94" s="303">
        <v>0.007</v>
      </c>
      <c r="AT94" s="303">
        <v>-0.021</v>
      </c>
    </row>
    <row r="95" spans="24:46" ht="12.75">
      <c r="X95" s="236">
        <v>440</v>
      </c>
      <c r="Y95" s="237">
        <v>5.2748</v>
      </c>
      <c r="Z95" s="259"/>
      <c r="AA95" s="260"/>
      <c r="AB95" s="240">
        <f t="shared" si="6"/>
        <v>0.0012000000000000454</v>
      </c>
      <c r="AC95" s="241"/>
      <c r="AL95" s="248">
        <v>38674</v>
      </c>
      <c r="AM95" s="249">
        <v>0.10247685185185185</v>
      </c>
      <c r="AN95" s="250">
        <v>850</v>
      </c>
      <c r="AO95" s="250">
        <v>1500</v>
      </c>
      <c r="AP95" s="303">
        <v>-0.004</v>
      </c>
      <c r="AQ95" s="303">
        <v>-0.001</v>
      </c>
      <c r="AR95" s="250">
        <v>1500</v>
      </c>
      <c r="AS95" s="303">
        <v>-0.017</v>
      </c>
      <c r="AT95" s="303">
        <v>-0.004</v>
      </c>
    </row>
    <row r="96" spans="24:46" ht="12.75">
      <c r="X96" s="236">
        <v>445</v>
      </c>
      <c r="Y96" s="237">
        <v>5.2688</v>
      </c>
      <c r="Z96" s="259"/>
      <c r="AA96" s="260"/>
      <c r="AB96" s="240">
        <f t="shared" si="6"/>
        <v>0.0018599999999999283</v>
      </c>
      <c r="AC96" s="241"/>
      <c r="AL96" s="248">
        <v>38674</v>
      </c>
      <c r="AM96" s="249">
        <v>0.10942129629629631</v>
      </c>
      <c r="AN96" s="250">
        <v>860</v>
      </c>
      <c r="AO96" s="250">
        <v>1500</v>
      </c>
      <c r="AP96" s="303">
        <v>-0.003</v>
      </c>
      <c r="AQ96" s="303">
        <v>-0.001</v>
      </c>
      <c r="AR96" s="250">
        <v>1500</v>
      </c>
      <c r="AS96" s="303">
        <v>0.01</v>
      </c>
      <c r="AT96" s="303">
        <v>-0.023</v>
      </c>
    </row>
    <row r="97" spans="24:46" ht="12.75">
      <c r="X97" s="236">
        <v>450</v>
      </c>
      <c r="Y97" s="237">
        <v>5.2595</v>
      </c>
      <c r="Z97" s="259"/>
      <c r="AA97" s="260"/>
      <c r="AB97" s="240">
        <f t="shared" si="6"/>
        <v>0.0032000000000000028</v>
      </c>
      <c r="AC97" s="241"/>
      <c r="AL97" s="248">
        <v>38674</v>
      </c>
      <c r="AM97" s="249">
        <v>0.11636574074074074</v>
      </c>
      <c r="AN97" s="250">
        <v>870</v>
      </c>
      <c r="AO97" s="250">
        <v>1500</v>
      </c>
      <c r="AP97" s="303">
        <v>-0.002</v>
      </c>
      <c r="AQ97" s="303">
        <v>-0.002</v>
      </c>
      <c r="AR97" s="250">
        <v>1500</v>
      </c>
      <c r="AS97" s="303">
        <v>-0.008</v>
      </c>
      <c r="AT97" s="303">
        <v>-0.004</v>
      </c>
    </row>
    <row r="98" spans="24:46" ht="12.75">
      <c r="X98" s="236">
        <v>455</v>
      </c>
      <c r="Y98" s="237">
        <v>5.2435</v>
      </c>
      <c r="Z98" s="259"/>
      <c r="AA98" s="260"/>
      <c r="AB98" s="240">
        <f t="shared" si="6"/>
        <v>0.0016000000000000014</v>
      </c>
      <c r="AC98" s="241"/>
      <c r="AL98" s="248">
        <v>38674</v>
      </c>
      <c r="AM98" s="249">
        <v>0.12331018518518518</v>
      </c>
      <c r="AN98" s="250">
        <v>880</v>
      </c>
      <c r="AO98" s="250">
        <v>1500</v>
      </c>
      <c r="AP98" s="303">
        <v>-0.002</v>
      </c>
      <c r="AQ98" s="303">
        <v>-0.001</v>
      </c>
      <c r="AR98" s="250">
        <v>1500</v>
      </c>
      <c r="AS98" s="303">
        <v>0.017</v>
      </c>
      <c r="AT98" s="303">
        <v>-0.009</v>
      </c>
    </row>
    <row r="99" spans="24:46" ht="12.75">
      <c r="X99" s="236">
        <v>460</v>
      </c>
      <c r="Y99" s="237">
        <v>5.2355</v>
      </c>
      <c r="Z99" s="259"/>
      <c r="AA99" s="260"/>
      <c r="AB99" s="240">
        <f t="shared" si="6"/>
        <v>0.0020400000000000418</v>
      </c>
      <c r="AC99" s="241"/>
      <c r="AL99" s="248">
        <v>38674</v>
      </c>
      <c r="AM99" s="249">
        <v>0.13025462962962964</v>
      </c>
      <c r="AN99" s="250">
        <v>890</v>
      </c>
      <c r="AO99" s="250">
        <v>1500</v>
      </c>
      <c r="AP99" s="303">
        <v>-0.002</v>
      </c>
      <c r="AQ99" s="303">
        <v>-0.002</v>
      </c>
      <c r="AR99" s="250">
        <v>1500</v>
      </c>
      <c r="AS99" s="303">
        <v>-0.009</v>
      </c>
      <c r="AT99" s="303">
        <v>0.002</v>
      </c>
    </row>
    <row r="100" spans="24:46" ht="12.75">
      <c r="X100" s="236">
        <v>465</v>
      </c>
      <c r="Y100" s="237">
        <v>5.2253</v>
      </c>
      <c r="Z100" s="259"/>
      <c r="AA100" s="260"/>
      <c r="AB100" s="240">
        <f t="shared" si="6"/>
        <v>0.0008599999999999497</v>
      </c>
      <c r="AC100" s="241"/>
      <c r="AL100" s="248">
        <v>38674</v>
      </c>
      <c r="AM100" s="249">
        <v>0.13721064814814815</v>
      </c>
      <c r="AN100" s="250">
        <v>900</v>
      </c>
      <c r="AO100" s="250">
        <v>1500</v>
      </c>
      <c r="AP100" s="303">
        <v>-0.002</v>
      </c>
      <c r="AQ100" s="303">
        <v>0.001</v>
      </c>
      <c r="AR100" s="250">
        <v>1500</v>
      </c>
      <c r="AS100" s="303">
        <v>0.007</v>
      </c>
      <c r="AT100" s="303">
        <v>-0.012</v>
      </c>
    </row>
    <row r="101" spans="24:46" ht="12.75">
      <c r="X101" s="236">
        <v>470</v>
      </c>
      <c r="Y101" s="237">
        <v>5.221</v>
      </c>
      <c r="Z101" s="259"/>
      <c r="AA101" s="260"/>
      <c r="AB101" s="240">
        <f t="shared" si="6"/>
        <v>0.001440000000000019</v>
      </c>
      <c r="AC101" s="241"/>
      <c r="AL101" s="248">
        <v>38674</v>
      </c>
      <c r="AM101" s="249">
        <v>0.1441550925925926</v>
      </c>
      <c r="AN101" s="250">
        <v>910</v>
      </c>
      <c r="AO101" s="250">
        <v>1500</v>
      </c>
      <c r="AP101" s="303">
        <v>-0.001</v>
      </c>
      <c r="AQ101" s="303">
        <v>-0.004</v>
      </c>
      <c r="AR101" s="250">
        <v>1500</v>
      </c>
      <c r="AS101" s="303">
        <v>0.004</v>
      </c>
      <c r="AT101" s="303">
        <v>0.008</v>
      </c>
    </row>
    <row r="102" spans="24:46" ht="12.75">
      <c r="X102" s="236">
        <v>475</v>
      </c>
      <c r="Y102" s="237">
        <v>5.2138</v>
      </c>
      <c r="Z102" s="259"/>
      <c r="AA102" s="260"/>
      <c r="AB102" s="240">
        <f t="shared" si="6"/>
        <v>0.005760000000000076</v>
      </c>
      <c r="AC102" s="241"/>
      <c r="AL102" s="248">
        <v>38674</v>
      </c>
      <c r="AM102" s="249">
        <v>0.15109953703703705</v>
      </c>
      <c r="AN102" s="250">
        <v>920</v>
      </c>
      <c r="AO102" s="250">
        <v>1500</v>
      </c>
      <c r="AP102" s="303">
        <v>-0.002</v>
      </c>
      <c r="AQ102" s="303">
        <v>0.001</v>
      </c>
      <c r="AR102" s="250">
        <v>1500</v>
      </c>
      <c r="AS102" s="303">
        <v>-0.005</v>
      </c>
      <c r="AT102" s="303">
        <v>-0.002</v>
      </c>
    </row>
    <row r="103" spans="24:46" ht="12.75">
      <c r="X103" s="236">
        <v>480</v>
      </c>
      <c r="Y103" s="237">
        <v>5.185</v>
      </c>
      <c r="Z103" s="259"/>
      <c r="AA103" s="260"/>
      <c r="AB103" s="240">
        <f t="shared" si="6"/>
        <v>-0.011460000000000114</v>
      </c>
      <c r="AC103" s="241"/>
      <c r="AL103" s="248">
        <v>38674</v>
      </c>
      <c r="AM103" s="249">
        <v>0.1580439814814815</v>
      </c>
      <c r="AN103" s="250">
        <v>930</v>
      </c>
      <c r="AO103" s="250">
        <v>1500</v>
      </c>
      <c r="AP103" s="303">
        <v>-0.002</v>
      </c>
      <c r="AQ103" s="303">
        <v>-0.002</v>
      </c>
      <c r="AR103" s="250">
        <v>1500</v>
      </c>
      <c r="AS103" s="303">
        <v>0.021</v>
      </c>
      <c r="AT103" s="303">
        <v>-0.003</v>
      </c>
    </row>
    <row r="104" spans="24:46" ht="12.75">
      <c r="X104" s="236">
        <v>485</v>
      </c>
      <c r="Y104" s="237">
        <v>5.2423</v>
      </c>
      <c r="Z104" s="259"/>
      <c r="AA104" s="260"/>
      <c r="AB104" s="240">
        <f t="shared" si="6"/>
        <v>0.012359999999999972</v>
      </c>
      <c r="AC104" s="241"/>
      <c r="AL104" s="248">
        <v>38674</v>
      </c>
      <c r="AM104" s="249">
        <v>0.1649884259259259</v>
      </c>
      <c r="AN104" s="250">
        <v>940</v>
      </c>
      <c r="AO104" s="250">
        <v>1500</v>
      </c>
      <c r="AP104" s="303">
        <v>-0.001</v>
      </c>
      <c r="AQ104" s="303">
        <v>-0.002</v>
      </c>
      <c r="AR104" s="250">
        <v>1500</v>
      </c>
      <c r="AS104" s="303">
        <v>-0.004</v>
      </c>
      <c r="AT104" s="303">
        <v>-0.002</v>
      </c>
    </row>
    <row r="105" spans="24:46" ht="12.75">
      <c r="X105" s="236">
        <v>490</v>
      </c>
      <c r="Y105" s="237">
        <v>5.1805</v>
      </c>
      <c r="Z105" s="259"/>
      <c r="AA105" s="260"/>
      <c r="AB105" s="240">
        <f t="shared" si="6"/>
        <v>0.003279999999999994</v>
      </c>
      <c r="AC105" s="241"/>
      <c r="AL105" s="248">
        <v>38674</v>
      </c>
      <c r="AM105" s="249">
        <v>0.1719328703703704</v>
      </c>
      <c r="AN105" s="250">
        <v>950</v>
      </c>
      <c r="AO105" s="250">
        <v>1500</v>
      </c>
      <c r="AP105" s="303">
        <v>0</v>
      </c>
      <c r="AQ105" s="303">
        <v>0</v>
      </c>
      <c r="AR105" s="250">
        <v>1500</v>
      </c>
      <c r="AS105" s="303">
        <v>-0.002</v>
      </c>
      <c r="AT105" s="303">
        <v>0.001</v>
      </c>
    </row>
    <row r="106" spans="24:46" ht="12.75">
      <c r="X106" s="236">
        <v>495</v>
      </c>
      <c r="Y106" s="237">
        <v>5.1641</v>
      </c>
      <c r="Z106" s="259"/>
      <c r="AA106" s="260"/>
      <c r="AB106" s="240">
        <f t="shared" si="6"/>
        <v>0.002200000000000024</v>
      </c>
      <c r="AC106" s="241"/>
      <c r="AL106" s="248">
        <v>38674</v>
      </c>
      <c r="AM106" s="249">
        <v>0.1788773148148148</v>
      </c>
      <c r="AN106" s="250">
        <v>960</v>
      </c>
      <c r="AO106" s="250">
        <v>1500</v>
      </c>
      <c r="AP106" s="303">
        <v>-0.001</v>
      </c>
      <c r="AQ106" s="303">
        <v>-0.005</v>
      </c>
      <c r="AR106" s="250">
        <v>1500</v>
      </c>
      <c r="AS106" s="303">
        <v>-0.013</v>
      </c>
      <c r="AT106" s="303">
        <v>0.009</v>
      </c>
    </row>
    <row r="107" spans="24:46" ht="12.75">
      <c r="X107" s="236">
        <v>500</v>
      </c>
      <c r="Y107" s="237">
        <v>5.1531</v>
      </c>
      <c r="Z107" s="259"/>
      <c r="AA107" s="260"/>
      <c r="AB107" s="240">
        <f t="shared" si="6"/>
        <v>0.002400000000000091</v>
      </c>
      <c r="AC107" s="241"/>
      <c r="AL107" s="248">
        <v>38674</v>
      </c>
      <c r="AM107" s="249">
        <v>0.18582175925925926</v>
      </c>
      <c r="AN107" s="250">
        <v>970</v>
      </c>
      <c r="AO107" s="250">
        <v>1500</v>
      </c>
      <c r="AP107" s="303">
        <v>-0.001</v>
      </c>
      <c r="AQ107" s="303">
        <v>-0.004</v>
      </c>
      <c r="AR107" s="250">
        <v>1500</v>
      </c>
      <c r="AS107" s="303">
        <v>0.002</v>
      </c>
      <c r="AT107" s="303">
        <v>0.004</v>
      </c>
    </row>
    <row r="108" spans="24:46" ht="12.75">
      <c r="X108" s="236">
        <v>505</v>
      </c>
      <c r="Y108" s="237">
        <v>5.1411</v>
      </c>
      <c r="Z108" s="259"/>
      <c r="AA108" s="260"/>
      <c r="AB108" s="240">
        <f t="shared" si="6"/>
        <v>-0.0001800000000001134</v>
      </c>
      <c r="AC108" s="241"/>
      <c r="AL108" s="248">
        <v>38674</v>
      </c>
      <c r="AM108" s="249">
        <v>0.1927662037037037</v>
      </c>
      <c r="AN108" s="250">
        <v>980</v>
      </c>
      <c r="AO108" s="250">
        <v>1500</v>
      </c>
      <c r="AP108" s="303">
        <v>-0.001</v>
      </c>
      <c r="AQ108" s="303">
        <v>-0.002</v>
      </c>
      <c r="AR108" s="250">
        <v>1500</v>
      </c>
      <c r="AS108" s="303">
        <v>0.009</v>
      </c>
      <c r="AT108" s="303">
        <v>0.012</v>
      </c>
    </row>
    <row r="109" spans="24:46" ht="12.75">
      <c r="X109" s="236">
        <v>510</v>
      </c>
      <c r="Y109" s="237">
        <v>5.142</v>
      </c>
      <c r="Z109" s="259"/>
      <c r="AA109" s="260"/>
      <c r="AB109" s="240">
        <f t="shared" si="6"/>
        <v>0.003080000000000105</v>
      </c>
      <c r="AC109" s="241"/>
      <c r="AL109" s="248">
        <v>38674</v>
      </c>
      <c r="AM109" s="249">
        <v>0.19971064814814818</v>
      </c>
      <c r="AN109" s="250">
        <v>990</v>
      </c>
      <c r="AO109" s="250">
        <v>1500</v>
      </c>
      <c r="AP109" s="303">
        <v>-0.002</v>
      </c>
      <c r="AQ109" s="303">
        <v>-0.003</v>
      </c>
      <c r="AR109" s="250">
        <v>1500</v>
      </c>
      <c r="AS109" s="303">
        <v>-0.015</v>
      </c>
      <c r="AT109" s="303">
        <v>0.009</v>
      </c>
    </row>
    <row r="110" spans="24:46" ht="12.75">
      <c r="X110" s="236">
        <v>515</v>
      </c>
      <c r="Y110" s="237">
        <v>5.1266</v>
      </c>
      <c r="Z110" s="259"/>
      <c r="AA110" s="260"/>
      <c r="AB110" s="240">
        <f t="shared" si="6"/>
        <v>0.0035999999999999587</v>
      </c>
      <c r="AC110" s="241"/>
      <c r="AL110" s="248">
        <v>38674</v>
      </c>
      <c r="AM110" s="249">
        <v>0.2066550925925926</v>
      </c>
      <c r="AN110" s="250">
        <v>1000</v>
      </c>
      <c r="AO110" s="250">
        <v>1500</v>
      </c>
      <c r="AP110" s="303">
        <v>-0.002</v>
      </c>
      <c r="AQ110" s="303">
        <v>-0.002</v>
      </c>
      <c r="AR110" s="250">
        <v>1500</v>
      </c>
      <c r="AS110" s="303">
        <v>0.024</v>
      </c>
      <c r="AT110" s="303">
        <v>0.007</v>
      </c>
    </row>
    <row r="111" spans="24:46" ht="12.75">
      <c r="X111" s="236">
        <v>520</v>
      </c>
      <c r="Y111" s="237">
        <v>5.1086</v>
      </c>
      <c r="Z111" s="259"/>
      <c r="AA111" s="260"/>
      <c r="AB111" s="240">
        <f t="shared" si="6"/>
        <v>0.0038000000000000256</v>
      </c>
      <c r="AC111" s="241"/>
      <c r="AL111" s="248">
        <v>38674</v>
      </c>
      <c r="AM111" s="249">
        <v>0.21359953703703705</v>
      </c>
      <c r="AN111" s="250">
        <v>1010</v>
      </c>
      <c r="AO111" s="250">
        <v>1500</v>
      </c>
      <c r="AP111" s="303">
        <v>0.001</v>
      </c>
      <c r="AQ111" s="303">
        <v>-0.002</v>
      </c>
      <c r="AR111" s="250">
        <v>1500</v>
      </c>
      <c r="AS111" s="303">
        <v>0.003</v>
      </c>
      <c r="AT111" s="303">
        <v>-0.004</v>
      </c>
    </row>
    <row r="112" spans="24:46" ht="12.75">
      <c r="X112" s="236">
        <v>525</v>
      </c>
      <c r="Y112" s="237">
        <v>5.0896</v>
      </c>
      <c r="Z112" s="259"/>
      <c r="AA112" s="260"/>
      <c r="AB112" s="240">
        <f t="shared" si="6"/>
        <v>-0.0006800000000000139</v>
      </c>
      <c r="AC112" s="241"/>
      <c r="AL112" s="248">
        <v>38674</v>
      </c>
      <c r="AM112" s="249">
        <v>0.22054398148148147</v>
      </c>
      <c r="AN112" s="250">
        <v>1020</v>
      </c>
      <c r="AO112" s="250">
        <v>1500</v>
      </c>
      <c r="AP112" s="303">
        <v>0</v>
      </c>
      <c r="AQ112" s="303">
        <v>-0.003</v>
      </c>
      <c r="AR112" s="250">
        <v>1500</v>
      </c>
      <c r="AS112" s="303">
        <v>-0.004</v>
      </c>
      <c r="AT112" s="303">
        <v>0.002</v>
      </c>
    </row>
    <row r="113" spans="24:46" ht="12.75">
      <c r="X113" s="236">
        <v>530</v>
      </c>
      <c r="Y113" s="237">
        <v>5.093</v>
      </c>
      <c r="Z113" s="259"/>
      <c r="AA113" s="260"/>
      <c r="AB113" s="240">
        <f t="shared" si="6"/>
        <v>0.00023999999999997358</v>
      </c>
      <c r="AC113" s="241"/>
      <c r="AL113" s="248">
        <v>38674</v>
      </c>
      <c r="AM113" s="249">
        <v>0.2274884259259259</v>
      </c>
      <c r="AN113" s="250">
        <v>1030</v>
      </c>
      <c r="AO113" s="250">
        <v>1500</v>
      </c>
      <c r="AP113" s="303">
        <v>-0.002</v>
      </c>
      <c r="AQ113" s="303">
        <v>-0.001</v>
      </c>
      <c r="AR113" s="250">
        <v>1500</v>
      </c>
      <c r="AS113" s="303">
        <v>-0.01</v>
      </c>
      <c r="AT113" s="303">
        <v>0.002</v>
      </c>
    </row>
    <row r="114" spans="24:46" ht="12.75">
      <c r="X114" s="236">
        <v>535</v>
      </c>
      <c r="Y114" s="237">
        <v>5.0918</v>
      </c>
      <c r="Z114" s="259"/>
      <c r="AA114" s="260"/>
      <c r="AB114" s="240">
        <f t="shared" si="6"/>
        <v>0.0032000000000000028</v>
      </c>
      <c r="AC114" s="241"/>
      <c r="AL114" s="248">
        <v>38674</v>
      </c>
      <c r="AM114" s="249">
        <v>0.2344328703703704</v>
      </c>
      <c r="AN114" s="250">
        <v>1040</v>
      </c>
      <c r="AO114" s="250">
        <v>1500</v>
      </c>
      <c r="AP114" s="303">
        <v>-0.001</v>
      </c>
      <c r="AQ114" s="303">
        <v>0.001</v>
      </c>
      <c r="AR114" s="250">
        <v>1500</v>
      </c>
      <c r="AS114" s="303">
        <v>-0.021</v>
      </c>
      <c r="AT114" s="303">
        <v>-0.014</v>
      </c>
    </row>
    <row r="115" spans="24:46" ht="12.75">
      <c r="X115" s="236">
        <v>540</v>
      </c>
      <c r="Y115" s="237">
        <v>5.0758</v>
      </c>
      <c r="Z115" s="259"/>
      <c r="AA115" s="260"/>
      <c r="AB115" s="240">
        <f t="shared" si="6"/>
        <v>-1.9999999999953388E-05</v>
      </c>
      <c r="AC115" s="241"/>
      <c r="AL115" s="248">
        <v>38674</v>
      </c>
      <c r="AM115" s="249">
        <v>0.24137731481481484</v>
      </c>
      <c r="AN115" s="250">
        <v>1050</v>
      </c>
      <c r="AO115" s="250">
        <v>1500</v>
      </c>
      <c r="AP115" s="303">
        <v>0.001</v>
      </c>
      <c r="AQ115" s="303">
        <v>-0.004</v>
      </c>
      <c r="AR115" s="250">
        <v>1500</v>
      </c>
      <c r="AS115" s="303">
        <v>-0.012</v>
      </c>
      <c r="AT115" s="303">
        <v>-0.003</v>
      </c>
    </row>
    <row r="116" spans="24:46" ht="12.75">
      <c r="X116" s="236">
        <v>545</v>
      </c>
      <c r="Y116" s="237">
        <v>5.0759</v>
      </c>
      <c r="Z116" s="259"/>
      <c r="AA116" s="260"/>
      <c r="AB116" s="240">
        <f t="shared" si="6"/>
        <v>0.002999999999999936</v>
      </c>
      <c r="AC116" s="241"/>
      <c r="AL116" s="248">
        <v>38674</v>
      </c>
      <c r="AM116" s="249">
        <v>0.24832175925925926</v>
      </c>
      <c r="AN116" s="250">
        <v>1060</v>
      </c>
      <c r="AO116" s="250">
        <v>1500</v>
      </c>
      <c r="AP116" s="303">
        <v>-0.001</v>
      </c>
      <c r="AQ116" s="303">
        <v>-0.003</v>
      </c>
      <c r="AR116" s="250">
        <v>1500</v>
      </c>
      <c r="AS116" s="303">
        <v>-0.007</v>
      </c>
      <c r="AT116" s="303">
        <v>0.01</v>
      </c>
    </row>
    <row r="117" spans="24:46" ht="12.75">
      <c r="X117" s="236">
        <v>550</v>
      </c>
      <c r="Y117" s="237">
        <v>5.0609</v>
      </c>
      <c r="Z117" s="259"/>
      <c r="AA117" s="260"/>
      <c r="AB117" s="240">
        <f t="shared" si="6"/>
        <v>0.002340000000000053</v>
      </c>
      <c r="AC117" s="241"/>
      <c r="AL117" s="248">
        <v>38674</v>
      </c>
      <c r="AM117" s="249">
        <v>0.25526620370370373</v>
      </c>
      <c r="AN117" s="250">
        <v>1070</v>
      </c>
      <c r="AO117" s="250">
        <v>1500</v>
      </c>
      <c r="AP117" s="303">
        <v>0</v>
      </c>
      <c r="AQ117" s="303">
        <v>-0.001</v>
      </c>
      <c r="AR117" s="250">
        <v>1500</v>
      </c>
      <c r="AS117" s="303">
        <v>0.006</v>
      </c>
      <c r="AT117" s="303">
        <v>-0.008</v>
      </c>
    </row>
    <row r="118" spans="24:46" ht="12.75">
      <c r="X118" s="236">
        <v>555</v>
      </c>
      <c r="Y118" s="237">
        <v>5.0492</v>
      </c>
      <c r="Z118" s="259"/>
      <c r="AA118" s="260"/>
      <c r="AB118" s="240">
        <f t="shared" si="6"/>
        <v>-0.0003600000000000492</v>
      </c>
      <c r="AC118" s="241"/>
      <c r="AL118" s="248">
        <v>38674</v>
      </c>
      <c r="AM118" s="249">
        <v>0.26221064814814815</v>
      </c>
      <c r="AN118" s="250">
        <v>1080</v>
      </c>
      <c r="AO118" s="250">
        <v>1500</v>
      </c>
      <c r="AP118" s="303">
        <v>0</v>
      </c>
      <c r="AQ118" s="303">
        <v>-0.002</v>
      </c>
      <c r="AR118" s="250">
        <v>1500</v>
      </c>
      <c r="AS118" s="303">
        <v>-0.011</v>
      </c>
      <c r="AT118" s="303">
        <v>-0.019</v>
      </c>
    </row>
    <row r="119" spans="24:46" ht="12.75">
      <c r="X119" s="236">
        <v>560</v>
      </c>
      <c r="Y119" s="237">
        <v>5.051</v>
      </c>
      <c r="Z119" s="259"/>
      <c r="AA119" s="260"/>
      <c r="AB119" s="240">
        <f t="shared" si="6"/>
        <v>0.0014800000000001034</v>
      </c>
      <c r="AC119" s="241"/>
      <c r="AL119" s="248">
        <v>38674</v>
      </c>
      <c r="AM119" s="249">
        <v>0.26915509259259257</v>
      </c>
      <c r="AN119" s="250">
        <v>1090</v>
      </c>
      <c r="AO119" s="250">
        <v>1500</v>
      </c>
      <c r="AP119" s="303">
        <v>-0.001</v>
      </c>
      <c r="AQ119" s="303">
        <v>0</v>
      </c>
      <c r="AR119" s="250">
        <v>1500</v>
      </c>
      <c r="AS119" s="303">
        <v>0.008</v>
      </c>
      <c r="AT119" s="303">
        <v>-0.001</v>
      </c>
    </row>
    <row r="120" spans="24:46" ht="12.75">
      <c r="X120" s="236">
        <v>565</v>
      </c>
      <c r="Y120" s="237">
        <v>5.0436</v>
      </c>
      <c r="Z120" s="259"/>
      <c r="AA120" s="260"/>
      <c r="AB120" s="240">
        <f t="shared" si="6"/>
        <v>0.0037199999999998567</v>
      </c>
      <c r="AC120" s="241"/>
      <c r="AL120" s="248">
        <v>38674</v>
      </c>
      <c r="AM120" s="249">
        <v>0.27609953703703705</v>
      </c>
      <c r="AN120" s="250">
        <v>1100</v>
      </c>
      <c r="AO120" s="250">
        <v>1500</v>
      </c>
      <c r="AP120" s="303">
        <v>-0.005</v>
      </c>
      <c r="AQ120" s="303">
        <v>-0.003</v>
      </c>
      <c r="AR120" s="250">
        <v>1500</v>
      </c>
      <c r="AS120" s="303">
        <v>0.002</v>
      </c>
      <c r="AT120" s="303">
        <v>0.002</v>
      </c>
    </row>
    <row r="121" spans="24:46" ht="12.75">
      <c r="X121" s="236">
        <v>570</v>
      </c>
      <c r="Y121" s="237">
        <v>5.025</v>
      </c>
      <c r="Z121" s="259"/>
      <c r="AA121" s="260"/>
      <c r="AB121" s="240">
        <f t="shared" si="6"/>
        <v>-0.0007399999999998741</v>
      </c>
      <c r="AC121" s="241"/>
      <c r="AL121" s="248">
        <v>38674</v>
      </c>
      <c r="AM121" s="249">
        <v>0.2830439814814815</v>
      </c>
      <c r="AN121" s="250">
        <v>1110</v>
      </c>
      <c r="AO121" s="250">
        <v>1500</v>
      </c>
      <c r="AP121" s="303">
        <v>0.001</v>
      </c>
      <c r="AQ121" s="303">
        <v>-0.003</v>
      </c>
      <c r="AR121" s="250">
        <v>1500</v>
      </c>
      <c r="AS121" s="303">
        <v>-0.02</v>
      </c>
      <c r="AT121" s="303">
        <v>-0.007</v>
      </c>
    </row>
    <row r="122" spans="24:46" ht="12.75">
      <c r="X122" s="236">
        <v>575</v>
      </c>
      <c r="Y122" s="237">
        <v>5.0287</v>
      </c>
      <c r="Z122" s="259"/>
      <c r="AA122" s="260"/>
      <c r="AB122" s="240">
        <f t="shared" si="6"/>
        <v>0.002519999999999989</v>
      </c>
      <c r="AC122" s="241"/>
      <c r="AL122" s="248">
        <v>38674</v>
      </c>
      <c r="AM122" s="249">
        <v>0.29</v>
      </c>
      <c r="AN122" s="250">
        <v>1120</v>
      </c>
      <c r="AO122" s="250">
        <v>1500</v>
      </c>
      <c r="AP122" s="303">
        <v>-0.001</v>
      </c>
      <c r="AQ122" s="303">
        <v>-0.004</v>
      </c>
      <c r="AR122" s="250">
        <v>1500</v>
      </c>
      <c r="AS122" s="303">
        <v>-0.011</v>
      </c>
      <c r="AT122" s="303">
        <v>0.02</v>
      </c>
    </row>
    <row r="123" spans="24:46" ht="12.75">
      <c r="X123" s="236">
        <v>580</v>
      </c>
      <c r="Y123" s="237">
        <v>5.0161</v>
      </c>
      <c r="Z123" s="259"/>
      <c r="AA123" s="260"/>
      <c r="AB123" s="240">
        <f t="shared" si="6"/>
        <v>0.0016399999999999082</v>
      </c>
      <c r="AC123" s="241"/>
      <c r="AL123" s="248">
        <v>38674</v>
      </c>
      <c r="AM123" s="249">
        <v>0.29694444444444446</v>
      </c>
      <c r="AN123" s="250">
        <v>1130</v>
      </c>
      <c r="AO123" s="250">
        <v>1500</v>
      </c>
      <c r="AP123" s="303">
        <v>-0.001</v>
      </c>
      <c r="AQ123" s="303">
        <v>-0.003</v>
      </c>
      <c r="AR123" s="250">
        <v>1500</v>
      </c>
      <c r="AS123" s="303">
        <v>-0.003</v>
      </c>
      <c r="AT123" s="303">
        <v>-0.025</v>
      </c>
    </row>
    <row r="124" spans="24:46" ht="12.75">
      <c r="X124" s="236">
        <v>585</v>
      </c>
      <c r="Y124" s="237">
        <v>5.0079</v>
      </c>
      <c r="Z124" s="259"/>
      <c r="AA124" s="260"/>
      <c r="AB124" s="240">
        <f t="shared" si="6"/>
        <v>0.0016400000000000858</v>
      </c>
      <c r="AC124" s="241"/>
      <c r="AL124" s="248">
        <v>38674</v>
      </c>
      <c r="AM124" s="249">
        <v>0.3038888888888889</v>
      </c>
      <c r="AN124" s="250">
        <v>1140</v>
      </c>
      <c r="AO124" s="250">
        <v>1500</v>
      </c>
      <c r="AP124" s="303">
        <v>-0.001</v>
      </c>
      <c r="AQ124" s="303">
        <v>-0.002</v>
      </c>
      <c r="AR124" s="250">
        <v>1500</v>
      </c>
      <c r="AS124" s="303">
        <v>0.018</v>
      </c>
      <c r="AT124" s="303">
        <v>0.004</v>
      </c>
    </row>
    <row r="125" spans="24:46" ht="12.75">
      <c r="X125" s="236">
        <v>590</v>
      </c>
      <c r="Y125" s="237">
        <v>4.9997</v>
      </c>
      <c r="Z125" s="259"/>
      <c r="AA125" s="260"/>
      <c r="AB125" s="240">
        <f t="shared" si="6"/>
        <v>0.004499999999999993</v>
      </c>
      <c r="AC125" s="241"/>
      <c r="AL125" s="248">
        <v>38674</v>
      </c>
      <c r="AM125" s="249">
        <v>0.31083333333333335</v>
      </c>
      <c r="AN125" s="250">
        <v>1150</v>
      </c>
      <c r="AO125" s="250">
        <v>1500</v>
      </c>
      <c r="AP125" s="303">
        <v>-0.001</v>
      </c>
      <c r="AQ125" s="303">
        <v>-0.002</v>
      </c>
      <c r="AR125" s="250">
        <v>1500</v>
      </c>
      <c r="AS125" s="303">
        <v>0.004</v>
      </c>
      <c r="AT125" s="303">
        <v>-0.011</v>
      </c>
    </row>
    <row r="126" spans="24:46" ht="12.75">
      <c r="X126" s="236">
        <v>595</v>
      </c>
      <c r="Y126" s="237">
        <v>4.9772</v>
      </c>
      <c r="Z126" s="259"/>
      <c r="AA126" s="260"/>
      <c r="AB126" s="240">
        <f t="shared" si="6"/>
        <v>0.0031599999999999185</v>
      </c>
      <c r="AC126" s="241"/>
      <c r="AL126" s="248">
        <v>38674</v>
      </c>
      <c r="AM126" s="249">
        <v>0.31777777777777777</v>
      </c>
      <c r="AN126" s="250">
        <v>1160</v>
      </c>
      <c r="AO126" s="250">
        <v>1500</v>
      </c>
      <c r="AP126" s="303">
        <v>0.001</v>
      </c>
      <c r="AQ126" s="303">
        <v>-0.003</v>
      </c>
      <c r="AR126" s="250">
        <v>1500</v>
      </c>
      <c r="AS126" s="303">
        <v>0.002</v>
      </c>
      <c r="AT126" s="303">
        <v>-0.018</v>
      </c>
    </row>
    <row r="127" spans="24:46" ht="12.75">
      <c r="X127" s="236">
        <v>600</v>
      </c>
      <c r="Y127" s="237">
        <v>4.9614</v>
      </c>
      <c r="Z127" s="259"/>
      <c r="AA127" s="260"/>
      <c r="AB127" s="240">
        <f t="shared" si="6"/>
        <v>0.0023200000000000998</v>
      </c>
      <c r="AC127" s="241"/>
      <c r="AL127" s="248">
        <v>38674</v>
      </c>
      <c r="AM127" s="249">
        <v>0.3247222222222222</v>
      </c>
      <c r="AN127" s="250">
        <v>1170</v>
      </c>
      <c r="AO127" s="250">
        <v>1500</v>
      </c>
      <c r="AP127" s="303">
        <v>0</v>
      </c>
      <c r="AQ127" s="303">
        <v>-0.003</v>
      </c>
      <c r="AR127" s="250">
        <v>1500</v>
      </c>
      <c r="AS127" s="303">
        <v>-0.015</v>
      </c>
      <c r="AT127" s="303">
        <v>0.003</v>
      </c>
    </row>
    <row r="128" spans="24:46" ht="12.75">
      <c r="X128" s="236">
        <v>605</v>
      </c>
      <c r="Y128" s="237">
        <v>4.9498</v>
      </c>
      <c r="Z128" s="259"/>
      <c r="AA128" s="260"/>
      <c r="AB128" s="240">
        <f t="shared" si="6"/>
        <v>-2.0000000000131024E-05</v>
      </c>
      <c r="AC128" s="241"/>
      <c r="AL128" s="248">
        <v>38674</v>
      </c>
      <c r="AM128" s="249">
        <v>0.33166666666666667</v>
      </c>
      <c r="AN128" s="250">
        <v>1180</v>
      </c>
      <c r="AO128" s="250">
        <v>1500</v>
      </c>
      <c r="AP128" s="303">
        <v>-0.001</v>
      </c>
      <c r="AQ128" s="303">
        <v>-0.001</v>
      </c>
      <c r="AR128" s="250">
        <v>1500</v>
      </c>
      <c r="AS128" s="303">
        <v>0.018</v>
      </c>
      <c r="AT128" s="303">
        <v>-0.021</v>
      </c>
    </row>
    <row r="129" spans="24:46" ht="12.75">
      <c r="X129" s="236">
        <v>610</v>
      </c>
      <c r="Y129" s="237">
        <v>4.9499</v>
      </c>
      <c r="Z129" s="259"/>
      <c r="AA129" s="260"/>
      <c r="AB129" s="240">
        <f t="shared" si="6"/>
        <v>0.0039000000000001477</v>
      </c>
      <c r="AC129" s="241"/>
      <c r="AL129" s="248">
        <v>38674</v>
      </c>
      <c r="AM129" s="249">
        <v>0.33861111111111114</v>
      </c>
      <c r="AN129" s="250">
        <v>1190</v>
      </c>
      <c r="AO129" s="250">
        <v>1500</v>
      </c>
      <c r="AP129" s="303">
        <v>-0.001</v>
      </c>
      <c r="AQ129" s="303">
        <v>-0.002</v>
      </c>
      <c r="AR129" s="250">
        <v>1500</v>
      </c>
      <c r="AS129" s="303">
        <v>-0.015</v>
      </c>
      <c r="AT129" s="303">
        <v>-0.001</v>
      </c>
    </row>
    <row r="130" spans="24:46" ht="12.75">
      <c r="X130" s="236">
        <v>615</v>
      </c>
      <c r="Y130" s="237">
        <v>4.9304</v>
      </c>
      <c r="Z130" s="259"/>
      <c r="AA130" s="260"/>
      <c r="AB130" s="240">
        <f t="shared" si="6"/>
        <v>0.002779999999999916</v>
      </c>
      <c r="AC130" s="241"/>
      <c r="AL130" s="248">
        <v>38674</v>
      </c>
      <c r="AM130" s="249">
        <v>0.34555555555555556</v>
      </c>
      <c r="AN130" s="250">
        <v>1200</v>
      </c>
      <c r="AO130" s="250">
        <v>1500</v>
      </c>
      <c r="AP130" s="303">
        <v>-0.003</v>
      </c>
      <c r="AQ130" s="303">
        <v>-0.001</v>
      </c>
      <c r="AR130" s="250">
        <v>1500</v>
      </c>
      <c r="AS130" s="303">
        <v>0.006</v>
      </c>
      <c r="AT130" s="303">
        <v>0.013</v>
      </c>
    </row>
    <row r="131" spans="24:46" ht="12.75">
      <c r="X131" s="236">
        <v>620</v>
      </c>
      <c r="Y131" s="237">
        <v>4.9165</v>
      </c>
      <c r="Z131" s="259"/>
      <c r="AA131" s="260"/>
      <c r="AB131" s="240">
        <f t="shared" si="6"/>
        <v>0.0032000000000000028</v>
      </c>
      <c r="AC131" s="241"/>
      <c r="AL131" s="248">
        <v>38674</v>
      </c>
      <c r="AM131" s="249">
        <v>0.3525</v>
      </c>
      <c r="AN131" s="250">
        <v>1210</v>
      </c>
      <c r="AO131" s="250">
        <v>1500</v>
      </c>
      <c r="AP131" s="303">
        <v>-0.001</v>
      </c>
      <c r="AQ131" s="303">
        <v>-0.004</v>
      </c>
      <c r="AR131" s="250">
        <v>1500</v>
      </c>
      <c r="AS131" s="303">
        <v>0.015</v>
      </c>
      <c r="AT131" s="303">
        <v>-0.007</v>
      </c>
    </row>
    <row r="132" spans="24:46" ht="12.75">
      <c r="X132" s="236">
        <v>625</v>
      </c>
      <c r="Y132" s="237">
        <v>4.9005</v>
      </c>
      <c r="Z132" s="259"/>
      <c r="AA132" s="260"/>
      <c r="AB132" s="240">
        <f t="shared" si="6"/>
        <v>0.00015999999999998237</v>
      </c>
      <c r="AC132" s="241"/>
      <c r="AL132" s="248">
        <v>38674</v>
      </c>
      <c r="AM132" s="249">
        <v>0.35944444444444446</v>
      </c>
      <c r="AN132" s="250">
        <v>1220</v>
      </c>
      <c r="AO132" s="250">
        <v>1500</v>
      </c>
      <c r="AP132" s="303">
        <v>0</v>
      </c>
      <c r="AQ132" s="303">
        <v>-0.004</v>
      </c>
      <c r="AR132" s="250">
        <v>1500</v>
      </c>
      <c r="AS132" s="303">
        <v>0.014</v>
      </c>
      <c r="AT132" s="303">
        <v>-0.008</v>
      </c>
    </row>
    <row r="133" spans="24:46" ht="12.75">
      <c r="X133" s="236">
        <v>630</v>
      </c>
      <c r="Y133" s="237">
        <v>4.8997</v>
      </c>
      <c r="Z133" s="259"/>
      <c r="AA133" s="260"/>
      <c r="AB133" s="240">
        <f t="shared" si="6"/>
        <v>0.0017400000000000304</v>
      </c>
      <c r="AC133" s="241"/>
      <c r="AL133" s="248">
        <v>38674</v>
      </c>
      <c r="AM133" s="249">
        <v>0.3663888888888889</v>
      </c>
      <c r="AN133" s="250">
        <v>1230</v>
      </c>
      <c r="AO133" s="250">
        <v>1500</v>
      </c>
      <c r="AP133" s="303">
        <v>0.002</v>
      </c>
      <c r="AQ133" s="303">
        <v>-0.002</v>
      </c>
      <c r="AR133" s="250">
        <v>1500</v>
      </c>
      <c r="AS133" s="303">
        <v>0.014</v>
      </c>
      <c r="AT133" s="303">
        <v>0.028</v>
      </c>
    </row>
    <row r="134" spans="24:46" ht="12.75">
      <c r="X134" s="236">
        <v>635</v>
      </c>
      <c r="Y134" s="237">
        <v>4.891</v>
      </c>
      <c r="Z134" s="259"/>
      <c r="AA134" s="260"/>
      <c r="AB134" s="240">
        <f t="shared" si="6"/>
        <v>0.0015000000000000568</v>
      </c>
      <c r="AC134" s="241"/>
      <c r="AL134" s="248">
        <v>38674</v>
      </c>
      <c r="AM134" s="249">
        <v>0.37333333333333335</v>
      </c>
      <c r="AN134" s="250">
        <v>1240</v>
      </c>
      <c r="AO134" s="250">
        <v>1500</v>
      </c>
      <c r="AP134" s="303">
        <v>-0.001</v>
      </c>
      <c r="AQ134" s="303">
        <v>-0.002</v>
      </c>
      <c r="AR134" s="250">
        <v>1500</v>
      </c>
      <c r="AS134" s="303">
        <v>0.006</v>
      </c>
      <c r="AT134" s="303">
        <v>-0.015</v>
      </c>
    </row>
    <row r="135" spans="24:46" ht="12.75">
      <c r="X135" s="236">
        <v>640</v>
      </c>
      <c r="Y135" s="237">
        <v>4.8835</v>
      </c>
      <c r="Z135" s="259"/>
      <c r="AA135" s="260"/>
      <c r="AB135" s="240">
        <f t="shared" si="6"/>
        <v>0.006620000000000026</v>
      </c>
      <c r="AC135" s="241"/>
      <c r="AL135" s="248">
        <v>38674</v>
      </c>
      <c r="AM135" s="249">
        <v>0.38027777777777777</v>
      </c>
      <c r="AN135" s="250">
        <v>1250</v>
      </c>
      <c r="AO135" s="250">
        <v>1500</v>
      </c>
      <c r="AP135" s="303">
        <v>0</v>
      </c>
      <c r="AQ135" s="303">
        <v>-0.004</v>
      </c>
      <c r="AR135" s="250">
        <v>1500</v>
      </c>
      <c r="AS135" s="303">
        <v>0.015</v>
      </c>
      <c r="AT135" s="303">
        <v>-0.005</v>
      </c>
    </row>
    <row r="136" spans="24:46" ht="12.75">
      <c r="X136" s="236">
        <v>645</v>
      </c>
      <c r="Y136" s="237">
        <v>4.8504</v>
      </c>
      <c r="Z136" s="259"/>
      <c r="AA136" s="260"/>
      <c r="AB136" s="240">
        <f t="shared" si="6"/>
        <v>0.005459999999999887</v>
      </c>
      <c r="AC136" s="241"/>
      <c r="AL136" s="248">
        <v>38674</v>
      </c>
      <c r="AM136" s="249">
        <v>0.3872222222222222</v>
      </c>
      <c r="AN136" s="250">
        <v>1260</v>
      </c>
      <c r="AO136" s="250">
        <v>1500</v>
      </c>
      <c r="AP136" s="303">
        <v>0</v>
      </c>
      <c r="AQ136" s="303">
        <v>-0.001</v>
      </c>
      <c r="AR136" s="250">
        <v>1500</v>
      </c>
      <c r="AS136" s="303">
        <v>0.012</v>
      </c>
      <c r="AT136" s="303">
        <v>-0.022</v>
      </c>
    </row>
    <row r="137" spans="24:46" ht="12.75">
      <c r="X137" s="236">
        <v>650</v>
      </c>
      <c r="Y137" s="237">
        <v>4.8231</v>
      </c>
      <c r="Z137" s="259"/>
      <c r="AA137" s="260"/>
      <c r="AB137" s="240">
        <f aca="true" t="shared" si="11" ref="AB137:AB200">(Y137-Y138)/(X138-X137)</f>
        <v>0.005119999999999969</v>
      </c>
      <c r="AC137" s="241"/>
      <c r="AL137" s="248">
        <v>38674</v>
      </c>
      <c r="AM137" s="249">
        <v>0.3941666666666667</v>
      </c>
      <c r="AN137" s="250">
        <v>1270</v>
      </c>
      <c r="AO137" s="250">
        <v>1500</v>
      </c>
      <c r="AP137" s="303">
        <v>0</v>
      </c>
      <c r="AQ137" s="303">
        <v>-0.002</v>
      </c>
      <c r="AR137" s="250">
        <v>1500</v>
      </c>
      <c r="AS137" s="303">
        <v>-0.013</v>
      </c>
      <c r="AT137" s="303">
        <v>-0.008</v>
      </c>
    </row>
    <row r="138" spans="24:46" ht="12.75">
      <c r="X138" s="236">
        <v>655</v>
      </c>
      <c r="Y138" s="237">
        <v>4.7975</v>
      </c>
      <c r="Z138" s="259"/>
      <c r="AA138" s="260"/>
      <c r="AB138" s="240">
        <f t="shared" si="11"/>
        <v>-0.007199999999999917</v>
      </c>
      <c r="AC138" s="241"/>
      <c r="AL138" s="248">
        <v>38674</v>
      </c>
      <c r="AM138" s="249">
        <v>0.40111111111111114</v>
      </c>
      <c r="AN138" s="250">
        <v>1280</v>
      </c>
      <c r="AO138" s="250">
        <v>1500</v>
      </c>
      <c r="AP138" s="303">
        <v>-0.003</v>
      </c>
      <c r="AQ138" s="303">
        <v>-0.002</v>
      </c>
      <c r="AR138" s="250">
        <v>1500</v>
      </c>
      <c r="AS138" s="303">
        <v>0.009</v>
      </c>
      <c r="AT138" s="303">
        <v>-0.033</v>
      </c>
    </row>
    <row r="139" spans="24:46" ht="12.75">
      <c r="X139" s="236">
        <v>660</v>
      </c>
      <c r="Y139" s="237">
        <v>4.8335</v>
      </c>
      <c r="Z139" s="259"/>
      <c r="AA139" s="260"/>
      <c r="AB139" s="240">
        <f t="shared" si="11"/>
        <v>0.00793999999999997</v>
      </c>
      <c r="AC139" s="241"/>
      <c r="AL139" s="248">
        <v>38674</v>
      </c>
      <c r="AM139" s="249">
        <v>0.40805555555555556</v>
      </c>
      <c r="AN139" s="250">
        <v>1290</v>
      </c>
      <c r="AO139" s="250">
        <v>1500</v>
      </c>
      <c r="AP139" s="303">
        <v>-0.003</v>
      </c>
      <c r="AQ139" s="303">
        <v>-0.003</v>
      </c>
      <c r="AR139" s="250">
        <v>1500</v>
      </c>
      <c r="AS139" s="303">
        <v>0.011</v>
      </c>
      <c r="AT139" s="303">
        <v>-0.02</v>
      </c>
    </row>
    <row r="140" spans="24:46" ht="12.75">
      <c r="X140" s="236">
        <v>665</v>
      </c>
      <c r="Y140" s="237">
        <v>4.7938</v>
      </c>
      <c r="Z140" s="259"/>
      <c r="AA140" s="260"/>
      <c r="AB140" s="240">
        <f t="shared" si="11"/>
        <v>-0.0026400000000000646</v>
      </c>
      <c r="AC140" s="241"/>
      <c r="AL140" s="248">
        <v>38674</v>
      </c>
      <c r="AM140" s="249">
        <v>0.41504629629629625</v>
      </c>
      <c r="AN140" s="250">
        <v>1300</v>
      </c>
      <c r="AO140" s="250">
        <v>1550</v>
      </c>
      <c r="AP140" s="303">
        <v>-0.001</v>
      </c>
      <c r="AQ140" s="303">
        <v>-0.001</v>
      </c>
      <c r="AR140" s="250">
        <v>1550</v>
      </c>
      <c r="AS140" s="303">
        <v>0.005</v>
      </c>
      <c r="AT140" s="303">
        <v>-0.001</v>
      </c>
    </row>
    <row r="141" spans="24:46" ht="12.75">
      <c r="X141" s="236">
        <v>670</v>
      </c>
      <c r="Y141" s="237">
        <v>4.807</v>
      </c>
      <c r="Z141" s="259"/>
      <c r="AA141" s="260"/>
      <c r="AB141" s="240">
        <f t="shared" si="11"/>
        <v>0.003080000000000105</v>
      </c>
      <c r="AC141" s="241"/>
      <c r="AL141" s="248">
        <v>38674</v>
      </c>
      <c r="AM141" s="249">
        <v>0.4219907407407408</v>
      </c>
      <c r="AN141" s="250">
        <v>1310</v>
      </c>
      <c r="AO141" s="250">
        <v>1550</v>
      </c>
      <c r="AP141" s="303">
        <v>-0.002</v>
      </c>
      <c r="AQ141" s="303">
        <v>-0.001</v>
      </c>
      <c r="AR141" s="250">
        <v>1550</v>
      </c>
      <c r="AS141" s="303">
        <v>0.003</v>
      </c>
      <c r="AT141" s="303">
        <v>-0.006</v>
      </c>
    </row>
    <row r="142" spans="24:46" ht="12.75">
      <c r="X142" s="236">
        <v>675</v>
      </c>
      <c r="Y142" s="237">
        <v>4.7916</v>
      </c>
      <c r="Z142" s="259"/>
      <c r="AA142" s="260"/>
      <c r="AB142" s="240">
        <f t="shared" si="11"/>
        <v>0</v>
      </c>
      <c r="AC142" s="241"/>
      <c r="AL142" s="248">
        <v>38674</v>
      </c>
      <c r="AM142" s="249">
        <v>0.4289351851851852</v>
      </c>
      <c r="AN142" s="250">
        <v>1320</v>
      </c>
      <c r="AO142" s="250">
        <v>1550</v>
      </c>
      <c r="AP142" s="303">
        <v>-0.002</v>
      </c>
      <c r="AQ142" s="303">
        <v>0</v>
      </c>
      <c r="AR142" s="250">
        <v>1550</v>
      </c>
      <c r="AS142" s="303">
        <v>-0.014</v>
      </c>
      <c r="AT142" s="303">
        <v>-0.014</v>
      </c>
    </row>
    <row r="143" spans="24:46" ht="12.75">
      <c r="X143" s="236">
        <v>680</v>
      </c>
      <c r="Y143" s="237">
        <v>4.7916</v>
      </c>
      <c r="Z143" s="259"/>
      <c r="AA143" s="260"/>
      <c r="AB143" s="240">
        <f t="shared" si="11"/>
        <v>0.006460000000000044</v>
      </c>
      <c r="AC143" s="241"/>
      <c r="AL143" s="248">
        <v>38674</v>
      </c>
      <c r="AM143" s="249">
        <v>0.4358796296296296</v>
      </c>
      <c r="AN143" s="250">
        <v>1330</v>
      </c>
      <c r="AO143" s="250">
        <v>1550</v>
      </c>
      <c r="AP143" s="303">
        <v>0</v>
      </c>
      <c r="AQ143" s="303">
        <v>-0.002</v>
      </c>
      <c r="AR143" s="250">
        <v>1550</v>
      </c>
      <c r="AS143" s="303">
        <v>-0.02</v>
      </c>
      <c r="AT143" s="303">
        <v>0.008</v>
      </c>
    </row>
    <row r="144" spans="24:46" ht="12.75">
      <c r="X144" s="236">
        <v>685</v>
      </c>
      <c r="Y144" s="237">
        <v>4.7593</v>
      </c>
      <c r="Z144" s="259"/>
      <c r="AA144" s="260"/>
      <c r="AB144" s="240">
        <f t="shared" si="11"/>
        <v>0.003999999999999915</v>
      </c>
      <c r="AC144" s="241"/>
      <c r="AL144" s="248">
        <v>38674</v>
      </c>
      <c r="AM144" s="249">
        <v>0.4428240740740741</v>
      </c>
      <c r="AN144" s="250">
        <v>1340</v>
      </c>
      <c r="AO144" s="250">
        <v>1550</v>
      </c>
      <c r="AP144" s="303">
        <v>-0.003</v>
      </c>
      <c r="AQ144" s="303">
        <v>-0.003</v>
      </c>
      <c r="AR144" s="250">
        <v>1550</v>
      </c>
      <c r="AS144" s="303">
        <v>0.025</v>
      </c>
      <c r="AT144" s="303">
        <v>-0.017</v>
      </c>
    </row>
    <row r="145" spans="24:46" ht="12.75">
      <c r="X145" s="236">
        <v>690</v>
      </c>
      <c r="Y145" s="237">
        <v>4.7393</v>
      </c>
      <c r="Z145" s="259"/>
      <c r="AA145" s="260"/>
      <c r="AB145" s="240">
        <f t="shared" si="11"/>
        <v>0.0009600000000000719</v>
      </c>
      <c r="AC145" s="241"/>
      <c r="AL145" s="248">
        <v>38674</v>
      </c>
      <c r="AM145" s="249">
        <v>0.4497685185185185</v>
      </c>
      <c r="AN145" s="250">
        <v>1350</v>
      </c>
      <c r="AO145" s="250">
        <v>1550</v>
      </c>
      <c r="AP145" s="303">
        <v>-0.003</v>
      </c>
      <c r="AQ145" s="303">
        <v>-0.002</v>
      </c>
      <c r="AR145" s="250">
        <v>1550</v>
      </c>
      <c r="AS145" s="303">
        <v>0.017</v>
      </c>
      <c r="AT145" s="303">
        <v>-0.035</v>
      </c>
    </row>
    <row r="146" spans="24:46" ht="12.75">
      <c r="X146" s="236">
        <v>695</v>
      </c>
      <c r="Y146" s="237">
        <v>4.7345</v>
      </c>
      <c r="Z146" s="259"/>
      <c r="AA146" s="260"/>
      <c r="AB146" s="240">
        <f t="shared" si="11"/>
        <v>0</v>
      </c>
      <c r="AC146" s="241"/>
      <c r="AL146" s="248">
        <v>38674</v>
      </c>
      <c r="AM146" s="249">
        <v>0.45671296296296293</v>
      </c>
      <c r="AN146" s="250">
        <v>1360</v>
      </c>
      <c r="AO146" s="250">
        <v>1550</v>
      </c>
      <c r="AP146" s="303">
        <v>-0.003</v>
      </c>
      <c r="AQ146" s="303">
        <v>-0.001</v>
      </c>
      <c r="AR146" s="250">
        <v>1550</v>
      </c>
      <c r="AS146" s="303">
        <v>0.028</v>
      </c>
      <c r="AT146" s="303">
        <v>-0.031</v>
      </c>
    </row>
    <row r="147" spans="24:46" ht="12.75">
      <c r="X147" s="236">
        <v>700</v>
      </c>
      <c r="Y147" s="237">
        <v>4.7345</v>
      </c>
      <c r="Z147" s="259"/>
      <c r="AA147" s="260"/>
      <c r="AB147" s="240">
        <f t="shared" si="11"/>
        <v>0.005599999999999916</v>
      </c>
      <c r="AC147" s="241"/>
      <c r="AL147" s="248">
        <v>38674</v>
      </c>
      <c r="AM147" s="249">
        <v>0.4636574074074074</v>
      </c>
      <c r="AN147" s="250">
        <v>1370</v>
      </c>
      <c r="AO147" s="250">
        <v>1550</v>
      </c>
      <c r="AP147" s="303">
        <v>-0.002</v>
      </c>
      <c r="AQ147" s="303">
        <v>-0.001</v>
      </c>
      <c r="AR147" s="250">
        <v>1550</v>
      </c>
      <c r="AS147" s="303">
        <v>0.008</v>
      </c>
      <c r="AT147" s="303">
        <v>-0.02</v>
      </c>
    </row>
    <row r="148" spans="24:46" ht="12.75">
      <c r="X148" s="236">
        <v>705</v>
      </c>
      <c r="Y148" s="237">
        <v>4.7065</v>
      </c>
      <c r="Z148" s="259"/>
      <c r="AA148" s="260"/>
      <c r="AB148" s="240">
        <f t="shared" si="11"/>
        <v>0</v>
      </c>
      <c r="AC148" s="241"/>
      <c r="AL148" s="248">
        <v>38674</v>
      </c>
      <c r="AM148" s="249">
        <v>0.47052083333333333</v>
      </c>
      <c r="AN148" s="250">
        <v>1380</v>
      </c>
      <c r="AO148" s="250">
        <v>1600</v>
      </c>
      <c r="AP148" s="303">
        <v>-0.001</v>
      </c>
      <c r="AQ148" s="303">
        <v>-0.003</v>
      </c>
      <c r="AR148" s="250">
        <v>1600</v>
      </c>
      <c r="AS148" s="303">
        <v>-0.024</v>
      </c>
      <c r="AT148" s="303">
        <v>-0.012</v>
      </c>
    </row>
    <row r="149" spans="24:46" ht="12.75">
      <c r="X149" s="236">
        <v>710</v>
      </c>
      <c r="Y149" s="237">
        <v>4.7065</v>
      </c>
      <c r="Z149" s="259"/>
      <c r="AA149" s="260"/>
      <c r="AB149" s="240">
        <f t="shared" si="11"/>
        <v>0.0016000000000000014</v>
      </c>
      <c r="AC149" s="241"/>
      <c r="AL149" s="248">
        <v>38674</v>
      </c>
      <c r="AM149" s="249">
        <v>0.47746527777777775</v>
      </c>
      <c r="AN149" s="250">
        <v>1390</v>
      </c>
      <c r="AO149" s="250">
        <v>1600</v>
      </c>
      <c r="AP149" s="303">
        <v>-0.002</v>
      </c>
      <c r="AQ149" s="303">
        <v>-0.001</v>
      </c>
      <c r="AR149" s="250">
        <v>1600</v>
      </c>
      <c r="AS149" s="303">
        <v>-0.013</v>
      </c>
      <c r="AT149" s="303">
        <v>-0.013</v>
      </c>
    </row>
    <row r="150" spans="24:46" ht="12.75">
      <c r="X150" s="236">
        <v>715</v>
      </c>
      <c r="Y150" s="237">
        <v>4.6985</v>
      </c>
      <c r="Z150" s="259"/>
      <c r="AA150" s="260"/>
      <c r="AB150" s="240">
        <f t="shared" si="11"/>
        <v>0</v>
      </c>
      <c r="AC150" s="241"/>
      <c r="AL150" s="248">
        <v>38674</v>
      </c>
      <c r="AM150" s="249">
        <v>0.48440972222222217</v>
      </c>
      <c r="AN150" s="250">
        <v>1400</v>
      </c>
      <c r="AO150" s="250">
        <v>1600</v>
      </c>
      <c r="AP150" s="303">
        <v>-0.003</v>
      </c>
      <c r="AQ150" s="303">
        <v>-0.004</v>
      </c>
      <c r="AR150" s="250">
        <v>1600</v>
      </c>
      <c r="AS150" s="303">
        <v>0.005</v>
      </c>
      <c r="AT150" s="303">
        <v>-0.006</v>
      </c>
    </row>
    <row r="151" spans="24:46" ht="12.75">
      <c r="X151" s="236">
        <v>720</v>
      </c>
      <c r="Y151" s="237">
        <v>4.6985</v>
      </c>
      <c r="Z151" s="259"/>
      <c r="AA151" s="260"/>
      <c r="AB151" s="240">
        <f t="shared" si="11"/>
        <v>0.003080000000000105</v>
      </c>
      <c r="AC151" s="241"/>
      <c r="AL151" s="248">
        <v>38674</v>
      </c>
      <c r="AM151" s="249">
        <v>0.4913541666666667</v>
      </c>
      <c r="AN151" s="250">
        <v>1410</v>
      </c>
      <c r="AO151" s="250">
        <v>1600</v>
      </c>
      <c r="AP151" s="303">
        <v>-0.002</v>
      </c>
      <c r="AQ151" s="303">
        <v>-0.003</v>
      </c>
      <c r="AR151" s="250">
        <v>1600</v>
      </c>
      <c r="AS151" s="303">
        <v>0.003</v>
      </c>
      <c r="AT151" s="303">
        <v>0.004</v>
      </c>
    </row>
    <row r="152" spans="24:46" ht="12.75">
      <c r="X152" s="236">
        <v>725</v>
      </c>
      <c r="Y152" s="237">
        <v>4.6831</v>
      </c>
      <c r="Z152" s="259"/>
      <c r="AA152" s="260"/>
      <c r="AB152" s="240">
        <f t="shared" si="11"/>
        <v>0</v>
      </c>
      <c r="AC152" s="241"/>
      <c r="AL152" s="248">
        <v>38674</v>
      </c>
      <c r="AM152" s="249">
        <v>0.4982986111111111</v>
      </c>
      <c r="AN152" s="250">
        <v>1420</v>
      </c>
      <c r="AO152" s="250">
        <v>1600</v>
      </c>
      <c r="AP152" s="303">
        <v>-0.002</v>
      </c>
      <c r="AQ152" s="303">
        <v>-0.003</v>
      </c>
      <c r="AR152" s="250">
        <v>1600</v>
      </c>
      <c r="AS152" s="303">
        <v>-0.026</v>
      </c>
      <c r="AT152" s="303">
        <v>-0.017</v>
      </c>
    </row>
    <row r="153" spans="24:46" ht="12.75">
      <c r="X153" s="236">
        <v>730</v>
      </c>
      <c r="Y153" s="237">
        <v>4.6831</v>
      </c>
      <c r="Z153" s="259"/>
      <c r="AA153" s="260"/>
      <c r="AB153" s="240">
        <f t="shared" si="11"/>
        <v>0.0036399999999998656</v>
      </c>
      <c r="AC153" s="241"/>
      <c r="AL153" s="248">
        <v>38674</v>
      </c>
      <c r="AM153" s="249">
        <v>0.5052430555555555</v>
      </c>
      <c r="AN153" s="250">
        <v>1430</v>
      </c>
      <c r="AO153" s="250">
        <v>1600</v>
      </c>
      <c r="AP153" s="303">
        <v>-0.001</v>
      </c>
      <c r="AQ153" s="303">
        <v>-0.003</v>
      </c>
      <c r="AR153" s="250">
        <v>1600</v>
      </c>
      <c r="AS153" s="303">
        <v>-0.007</v>
      </c>
      <c r="AT153" s="303">
        <v>-0.03</v>
      </c>
    </row>
    <row r="154" spans="24:46" ht="12.75">
      <c r="X154" s="236">
        <v>735</v>
      </c>
      <c r="Y154" s="237">
        <v>4.6649</v>
      </c>
      <c r="Z154" s="259"/>
      <c r="AA154" s="260"/>
      <c r="AB154" s="240">
        <f t="shared" si="11"/>
        <v>0.003080000000000105</v>
      </c>
      <c r="AC154" s="241"/>
      <c r="AL154" s="248">
        <v>38674</v>
      </c>
      <c r="AM154" s="249">
        <v>0.5121875</v>
      </c>
      <c r="AN154" s="250">
        <v>1440</v>
      </c>
      <c r="AO154" s="250">
        <v>1600</v>
      </c>
      <c r="AP154" s="303">
        <v>-0.002</v>
      </c>
      <c r="AQ154" s="303">
        <v>-0.004</v>
      </c>
      <c r="AR154" s="250">
        <v>1600</v>
      </c>
      <c r="AS154" s="303">
        <v>-0.004</v>
      </c>
      <c r="AT154" s="303">
        <v>-0.001</v>
      </c>
    </row>
    <row r="155" spans="24:46" ht="12.75">
      <c r="X155" s="236">
        <v>740</v>
      </c>
      <c r="Y155" s="237">
        <v>4.6495</v>
      </c>
      <c r="Z155" s="259"/>
      <c r="AA155" s="260"/>
      <c r="AB155" s="240">
        <f t="shared" si="11"/>
        <v>-0.0018800000000000594</v>
      </c>
      <c r="AC155" s="241"/>
      <c r="AL155" s="248">
        <v>38674</v>
      </c>
      <c r="AM155" s="249">
        <v>0.5191319444444444</v>
      </c>
      <c r="AN155" s="250">
        <v>1450</v>
      </c>
      <c r="AO155" s="250">
        <v>1600</v>
      </c>
      <c r="AP155" s="303">
        <v>-0.001</v>
      </c>
      <c r="AQ155" s="303">
        <v>-0.005</v>
      </c>
      <c r="AR155" s="250">
        <v>1600</v>
      </c>
      <c r="AS155" s="303">
        <v>0.01</v>
      </c>
      <c r="AT155" s="303">
        <v>-0.003</v>
      </c>
    </row>
    <row r="156" spans="24:46" ht="12.75">
      <c r="X156" s="236">
        <v>745</v>
      </c>
      <c r="Y156" s="237">
        <v>4.6589</v>
      </c>
      <c r="Z156" s="259"/>
      <c r="AA156" s="260"/>
      <c r="AB156" s="240">
        <f t="shared" si="11"/>
        <v>0</v>
      </c>
      <c r="AC156" s="241"/>
      <c r="AL156" s="248">
        <v>38674</v>
      </c>
      <c r="AM156" s="249">
        <v>0.5260763888888889</v>
      </c>
      <c r="AN156" s="250">
        <v>1460</v>
      </c>
      <c r="AO156" s="250">
        <v>1600</v>
      </c>
      <c r="AP156" s="303">
        <v>-0.001</v>
      </c>
      <c r="AQ156" s="303">
        <v>-0.004</v>
      </c>
      <c r="AR156" s="250">
        <v>1600</v>
      </c>
      <c r="AS156" s="303">
        <v>0</v>
      </c>
      <c r="AT156" s="303">
        <v>-0.002</v>
      </c>
    </row>
    <row r="157" spans="24:46" ht="12.75">
      <c r="X157" s="236">
        <v>750</v>
      </c>
      <c r="Y157" s="237">
        <v>4.6589</v>
      </c>
      <c r="Z157" s="259"/>
      <c r="AA157" s="260"/>
      <c r="AB157" s="240">
        <f t="shared" si="11"/>
        <v>0.0033599999999999854</v>
      </c>
      <c r="AC157" s="241"/>
      <c r="AL157" s="248">
        <v>38674</v>
      </c>
      <c r="AM157" s="249">
        <v>0.5330208333333334</v>
      </c>
      <c r="AN157" s="250">
        <v>1470</v>
      </c>
      <c r="AO157" s="250">
        <v>1600</v>
      </c>
      <c r="AP157" s="303">
        <v>-0.001</v>
      </c>
      <c r="AQ157" s="303">
        <v>-0.003</v>
      </c>
      <c r="AR157" s="250">
        <v>1600</v>
      </c>
      <c r="AS157" s="303">
        <v>-0.01</v>
      </c>
      <c r="AT157" s="303">
        <v>-0.007</v>
      </c>
    </row>
    <row r="158" spans="24:46" ht="12.75">
      <c r="X158" s="236">
        <v>755</v>
      </c>
      <c r="Y158" s="237">
        <v>4.6421</v>
      </c>
      <c r="Z158" s="259"/>
      <c r="AA158" s="260"/>
      <c r="AB158" s="240">
        <f t="shared" si="11"/>
        <v>0.0026799999999999715</v>
      </c>
      <c r="AC158" s="241"/>
      <c r="AL158" s="248">
        <v>38674</v>
      </c>
      <c r="AM158" s="249">
        <v>0.5399652777777778</v>
      </c>
      <c r="AN158" s="250">
        <v>1480</v>
      </c>
      <c r="AO158" s="250">
        <v>1600</v>
      </c>
      <c r="AP158" s="303">
        <v>0.001</v>
      </c>
      <c r="AQ158" s="303">
        <v>-0.003</v>
      </c>
      <c r="AR158" s="250">
        <v>1600</v>
      </c>
      <c r="AS158" s="303">
        <v>0.01</v>
      </c>
      <c r="AT158" s="303">
        <v>0.018</v>
      </c>
    </row>
    <row r="159" spans="24:46" ht="12.75">
      <c r="X159" s="236">
        <v>760</v>
      </c>
      <c r="Y159" s="237">
        <v>4.6287</v>
      </c>
      <c r="Z159" s="259"/>
      <c r="AA159" s="260"/>
      <c r="AB159" s="240">
        <f t="shared" si="11"/>
        <v>0.005039999999999978</v>
      </c>
      <c r="AC159" s="241"/>
      <c r="AL159" s="248">
        <v>38674</v>
      </c>
      <c r="AM159" s="249">
        <v>0.5469097222222222</v>
      </c>
      <c r="AN159" s="250">
        <v>1490</v>
      </c>
      <c r="AO159" s="250">
        <v>1600</v>
      </c>
      <c r="AP159" s="303">
        <v>-0.001</v>
      </c>
      <c r="AQ159" s="303">
        <v>-0.002</v>
      </c>
      <c r="AR159" s="250">
        <v>1600</v>
      </c>
      <c r="AS159" s="303">
        <v>0.003</v>
      </c>
      <c r="AT159" s="303">
        <v>-0.012</v>
      </c>
    </row>
    <row r="160" spans="24:46" ht="12.75">
      <c r="X160" s="236">
        <v>765</v>
      </c>
      <c r="Y160" s="237">
        <v>4.6035</v>
      </c>
      <c r="Z160" s="259"/>
      <c r="AA160" s="260"/>
      <c r="AB160" s="240">
        <f t="shared" si="11"/>
        <v>0</v>
      </c>
      <c r="AC160" s="241"/>
      <c r="AL160" s="248">
        <v>38674</v>
      </c>
      <c r="AM160" s="249">
        <v>0.5538541666666666</v>
      </c>
      <c r="AN160" s="250">
        <v>1500</v>
      </c>
      <c r="AO160" s="250">
        <v>1600</v>
      </c>
      <c r="AP160" s="303">
        <v>-0.003</v>
      </c>
      <c r="AQ160" s="303">
        <v>-0.005</v>
      </c>
      <c r="AR160" s="250">
        <v>1600</v>
      </c>
      <c r="AS160" s="303">
        <v>0.002</v>
      </c>
      <c r="AT160" s="303">
        <v>-0.009</v>
      </c>
    </row>
    <row r="161" spans="24:46" ht="12.75">
      <c r="X161" s="236">
        <v>770</v>
      </c>
      <c r="Y161" s="237">
        <v>4.6035</v>
      </c>
      <c r="Z161" s="259"/>
      <c r="AA161" s="260"/>
      <c r="AB161" s="240">
        <f t="shared" si="11"/>
        <v>0.0044800000000000395</v>
      </c>
      <c r="AC161" s="241"/>
      <c r="AL161" s="248">
        <v>38674</v>
      </c>
      <c r="AM161" s="249">
        <v>0.5608101851851852</v>
      </c>
      <c r="AN161" s="250">
        <v>1510</v>
      </c>
      <c r="AO161" s="250">
        <v>1600</v>
      </c>
      <c r="AP161" s="303">
        <v>0.002</v>
      </c>
      <c r="AQ161" s="303">
        <v>-0.004</v>
      </c>
      <c r="AR161" s="250">
        <v>1600</v>
      </c>
      <c r="AS161" s="303">
        <v>-0.009</v>
      </c>
      <c r="AT161" s="303">
        <v>0.001</v>
      </c>
    </row>
    <row r="162" spans="24:46" ht="12.75">
      <c r="X162" s="236">
        <v>775</v>
      </c>
      <c r="Y162" s="237">
        <v>4.5811</v>
      </c>
      <c r="Z162" s="259"/>
      <c r="AA162" s="260"/>
      <c r="AB162" s="240">
        <f t="shared" si="11"/>
        <v>0</v>
      </c>
      <c r="AC162" s="241"/>
      <c r="AL162" s="248">
        <v>38674</v>
      </c>
      <c r="AM162" s="249">
        <v>0.5677430555555555</v>
      </c>
      <c r="AN162" s="250">
        <v>1520</v>
      </c>
      <c r="AO162" s="250">
        <v>1600</v>
      </c>
      <c r="AP162" s="303">
        <v>-0.001</v>
      </c>
      <c r="AQ162" s="303">
        <v>-0.003</v>
      </c>
      <c r="AR162" s="250">
        <v>1600</v>
      </c>
      <c r="AS162" s="303">
        <v>-0.01</v>
      </c>
      <c r="AT162" s="303">
        <v>0.019</v>
      </c>
    </row>
    <row r="163" spans="24:46" ht="12.75">
      <c r="X163" s="236">
        <v>780</v>
      </c>
      <c r="Y163" s="237">
        <v>4.5811</v>
      </c>
      <c r="Z163" s="259"/>
      <c r="AA163" s="260"/>
      <c r="AB163" s="240">
        <f t="shared" si="11"/>
        <v>0.0006999999999999674</v>
      </c>
      <c r="AC163" s="241"/>
      <c r="AL163" s="248">
        <v>38674</v>
      </c>
      <c r="AM163" s="249">
        <v>0.5746990740740741</v>
      </c>
      <c r="AN163" s="250">
        <v>1530</v>
      </c>
      <c r="AO163" s="250">
        <v>1600</v>
      </c>
      <c r="AP163" s="303">
        <v>-0.002</v>
      </c>
      <c r="AQ163" s="303">
        <v>-0.004</v>
      </c>
      <c r="AR163" s="250">
        <v>1600</v>
      </c>
      <c r="AS163" s="303">
        <v>0.018</v>
      </c>
      <c r="AT163" s="303">
        <v>-0.015</v>
      </c>
    </row>
    <row r="164" spans="24:46" ht="12.75">
      <c r="X164" s="236">
        <v>785</v>
      </c>
      <c r="Y164" s="237">
        <v>4.5776</v>
      </c>
      <c r="Z164" s="259"/>
      <c r="AA164" s="260"/>
      <c r="AB164" s="240">
        <f t="shared" si="11"/>
        <v>0</v>
      </c>
      <c r="AC164" s="241"/>
      <c r="AL164" s="248">
        <v>38674</v>
      </c>
      <c r="AM164" s="249">
        <v>0.5816435185185186</v>
      </c>
      <c r="AN164" s="250">
        <v>1540</v>
      </c>
      <c r="AO164" s="250">
        <v>1600</v>
      </c>
      <c r="AP164" s="303">
        <v>-0.001</v>
      </c>
      <c r="AQ164" s="303">
        <v>-0.002</v>
      </c>
      <c r="AR164" s="250">
        <v>1600</v>
      </c>
      <c r="AS164" s="303">
        <v>-0.009</v>
      </c>
      <c r="AT164" s="303">
        <v>-0.01</v>
      </c>
    </row>
    <row r="165" spans="24:46" ht="12.75">
      <c r="X165" s="236">
        <v>790</v>
      </c>
      <c r="Y165" s="237">
        <v>4.5776</v>
      </c>
      <c r="Z165" s="259"/>
      <c r="AA165" s="260"/>
      <c r="AB165" s="240">
        <f t="shared" si="11"/>
        <v>0.0034000000000000696</v>
      </c>
      <c r="AC165" s="241"/>
      <c r="AL165" s="248">
        <v>38674</v>
      </c>
      <c r="AM165" s="249">
        <v>0.588587962962963</v>
      </c>
      <c r="AN165" s="250">
        <v>1550</v>
      </c>
      <c r="AO165" s="250">
        <v>1600</v>
      </c>
      <c r="AP165" s="303">
        <v>-0.001</v>
      </c>
      <c r="AQ165" s="303">
        <v>-0.004</v>
      </c>
      <c r="AR165" s="250">
        <v>1600</v>
      </c>
      <c r="AS165" s="303">
        <v>-0.002</v>
      </c>
      <c r="AT165" s="303">
        <v>-0.018</v>
      </c>
    </row>
    <row r="166" spans="24:46" ht="12.75">
      <c r="X166" s="236">
        <v>795</v>
      </c>
      <c r="Y166" s="237">
        <v>4.5606</v>
      </c>
      <c r="Z166" s="259"/>
      <c r="AA166" s="260"/>
      <c r="AB166" s="240">
        <f t="shared" si="11"/>
        <v>-0.00492000000000008</v>
      </c>
      <c r="AC166" s="241"/>
      <c r="AL166" s="248">
        <v>38674</v>
      </c>
      <c r="AM166" s="249">
        <v>0.5955324074074074</v>
      </c>
      <c r="AN166" s="250">
        <v>1560</v>
      </c>
      <c r="AO166" s="250">
        <v>1600</v>
      </c>
      <c r="AP166" s="303">
        <v>-0.002</v>
      </c>
      <c r="AQ166" s="303">
        <v>-0.003</v>
      </c>
      <c r="AR166" s="250">
        <v>1600</v>
      </c>
      <c r="AS166" s="303">
        <v>0</v>
      </c>
      <c r="AT166" s="303">
        <v>-0.024</v>
      </c>
    </row>
    <row r="167" spans="24:46" ht="12.75">
      <c r="X167" s="236">
        <v>800</v>
      </c>
      <c r="Y167" s="237">
        <v>4.5852</v>
      </c>
      <c r="Z167" s="259"/>
      <c r="AA167" s="260"/>
      <c r="AB167" s="240">
        <f t="shared" si="11"/>
        <v>0.009200000000000052</v>
      </c>
      <c r="AC167" s="241"/>
      <c r="AL167" s="248">
        <v>38674</v>
      </c>
      <c r="AM167" s="249">
        <v>0.6024768518518518</v>
      </c>
      <c r="AN167" s="250">
        <v>1570</v>
      </c>
      <c r="AO167" s="250">
        <v>1600</v>
      </c>
      <c r="AP167" s="303">
        <v>-0.002</v>
      </c>
      <c r="AQ167" s="303">
        <v>-0.003</v>
      </c>
      <c r="AR167" s="250">
        <v>1600</v>
      </c>
      <c r="AS167" s="303">
        <v>-0.005</v>
      </c>
      <c r="AT167" s="303">
        <v>-0.003</v>
      </c>
    </row>
    <row r="168" spans="24:46" ht="12.75">
      <c r="X168" s="236">
        <v>805</v>
      </c>
      <c r="Y168" s="237">
        <v>4.5392</v>
      </c>
      <c r="Z168" s="259"/>
      <c r="AA168" s="260"/>
      <c r="AB168" s="240">
        <f t="shared" si="11"/>
        <v>0</v>
      </c>
      <c r="AC168" s="241"/>
      <c r="AL168" s="248">
        <v>38674</v>
      </c>
      <c r="AM168" s="249">
        <v>0.6164236111111111</v>
      </c>
      <c r="AN168" s="250">
        <v>1590</v>
      </c>
      <c r="AO168" s="250">
        <v>1650</v>
      </c>
      <c r="AP168" s="303">
        <v>-0.001</v>
      </c>
      <c r="AQ168" s="303">
        <v>-0.004</v>
      </c>
      <c r="AR168" s="250">
        <v>1650</v>
      </c>
      <c r="AS168" s="303">
        <v>0.013</v>
      </c>
      <c r="AT168" s="303">
        <v>-0.003</v>
      </c>
    </row>
    <row r="169" spans="24:46" ht="12.75">
      <c r="X169" s="236">
        <v>810</v>
      </c>
      <c r="Y169" s="237">
        <v>4.5392</v>
      </c>
      <c r="Z169" s="259"/>
      <c r="AA169" s="260"/>
      <c r="AB169" s="240">
        <f t="shared" si="11"/>
        <v>0.0047600000000000975</v>
      </c>
      <c r="AC169" s="241"/>
      <c r="AL169" s="248">
        <v>38674</v>
      </c>
      <c r="AM169" s="249">
        <v>0.6233680555555555</v>
      </c>
      <c r="AN169" s="250">
        <v>1600</v>
      </c>
      <c r="AO169" s="250">
        <v>1650</v>
      </c>
      <c r="AP169" s="303">
        <v>-0.004</v>
      </c>
      <c r="AQ169" s="303">
        <v>-0.005</v>
      </c>
      <c r="AR169" s="250">
        <v>1650</v>
      </c>
      <c r="AS169" s="303">
        <v>-0.012</v>
      </c>
      <c r="AT169" s="303">
        <v>-0.002</v>
      </c>
    </row>
    <row r="170" spans="24:46" ht="12.75">
      <c r="X170" s="236">
        <v>815</v>
      </c>
      <c r="Y170" s="237">
        <v>4.5154</v>
      </c>
      <c r="Z170" s="259"/>
      <c r="AA170" s="260"/>
      <c r="AB170" s="240">
        <f t="shared" si="11"/>
        <v>-0.00276000000000014</v>
      </c>
      <c r="AC170" s="241"/>
      <c r="AL170" s="248">
        <v>38674</v>
      </c>
      <c r="AM170" s="249">
        <v>0.6303125</v>
      </c>
      <c r="AN170" s="250">
        <v>1610</v>
      </c>
      <c r="AO170" s="250">
        <v>1650</v>
      </c>
      <c r="AP170" s="303">
        <v>-0.005</v>
      </c>
      <c r="AQ170" s="303">
        <v>-0.002</v>
      </c>
      <c r="AR170" s="250">
        <v>1650</v>
      </c>
      <c r="AS170" s="303">
        <v>-0.006</v>
      </c>
      <c r="AT170" s="303">
        <v>-0.003</v>
      </c>
    </row>
    <row r="171" spans="24:46" ht="12.75">
      <c r="X171" s="236">
        <v>820</v>
      </c>
      <c r="Y171" s="237">
        <v>4.5292</v>
      </c>
      <c r="Z171" s="259"/>
      <c r="AA171" s="260"/>
      <c r="AB171" s="240">
        <f t="shared" si="11"/>
        <v>-0.00039999999999995595</v>
      </c>
      <c r="AC171" s="241"/>
      <c r="AL171" s="248">
        <v>38674</v>
      </c>
      <c r="AM171" s="249">
        <v>0.6372569444444445</v>
      </c>
      <c r="AN171" s="250">
        <v>1620</v>
      </c>
      <c r="AO171" s="250">
        <v>1650</v>
      </c>
      <c r="AP171" s="303">
        <v>-0.001</v>
      </c>
      <c r="AQ171" s="303">
        <v>-0.005</v>
      </c>
      <c r="AR171" s="250">
        <v>1650</v>
      </c>
      <c r="AS171" s="303">
        <v>-0.006</v>
      </c>
      <c r="AT171" s="303">
        <v>-0.012</v>
      </c>
    </row>
    <row r="172" spans="24:46" ht="12.75">
      <c r="X172" s="236">
        <v>825</v>
      </c>
      <c r="Y172" s="237">
        <v>4.5312</v>
      </c>
      <c r="Z172" s="259"/>
      <c r="AA172" s="260"/>
      <c r="AB172" s="240">
        <f t="shared" si="11"/>
        <v>0.0025800000000000267</v>
      </c>
      <c r="AC172" s="241"/>
      <c r="AL172" s="248">
        <v>38674</v>
      </c>
      <c r="AM172" s="249">
        <v>0.6442129629629629</v>
      </c>
      <c r="AN172" s="250">
        <v>1630</v>
      </c>
      <c r="AO172" s="250">
        <v>1650</v>
      </c>
      <c r="AP172" s="303">
        <v>-0.003</v>
      </c>
      <c r="AQ172" s="303">
        <v>-0.005</v>
      </c>
      <c r="AR172" s="250">
        <v>1650</v>
      </c>
      <c r="AS172" s="303">
        <v>0.003</v>
      </c>
      <c r="AT172" s="303">
        <v>-0.014</v>
      </c>
    </row>
    <row r="173" spans="24:46" ht="12.75">
      <c r="X173" s="236">
        <v>830</v>
      </c>
      <c r="Y173" s="237">
        <v>4.5183</v>
      </c>
      <c r="Z173" s="259"/>
      <c r="AA173" s="260"/>
      <c r="AB173" s="240">
        <f t="shared" si="11"/>
        <v>0.004839999999999911</v>
      </c>
      <c r="AC173" s="241"/>
      <c r="AL173" s="248">
        <v>38674</v>
      </c>
      <c r="AM173" s="249">
        <v>0.6511458333333333</v>
      </c>
      <c r="AN173" s="250">
        <v>1640</v>
      </c>
      <c r="AO173" s="250">
        <v>1650</v>
      </c>
      <c r="AP173" s="303">
        <v>-0.003</v>
      </c>
      <c r="AQ173" s="303">
        <v>-0.005</v>
      </c>
      <c r="AR173" s="250">
        <v>1650</v>
      </c>
      <c r="AS173" s="303">
        <v>-0.005</v>
      </c>
      <c r="AT173" s="303">
        <v>-0.018</v>
      </c>
    </row>
    <row r="174" spans="24:46" ht="12.75">
      <c r="X174" s="236">
        <v>835</v>
      </c>
      <c r="Y174" s="237">
        <v>4.4941</v>
      </c>
      <c r="Z174" s="259"/>
      <c r="AA174" s="260"/>
      <c r="AB174" s="240">
        <f t="shared" si="11"/>
        <v>0</v>
      </c>
      <c r="AC174" s="241"/>
      <c r="AL174" s="248">
        <v>38674</v>
      </c>
      <c r="AM174" s="249">
        <v>0.6581018518518519</v>
      </c>
      <c r="AN174" s="250">
        <v>1650</v>
      </c>
      <c r="AO174" s="250">
        <v>1650</v>
      </c>
      <c r="AP174" s="303">
        <v>-0.003</v>
      </c>
      <c r="AQ174" s="303">
        <v>-0.006</v>
      </c>
      <c r="AR174" s="250">
        <v>1650</v>
      </c>
      <c r="AS174" s="303">
        <v>0.008</v>
      </c>
      <c r="AT174" s="303">
        <v>-0.008</v>
      </c>
    </row>
    <row r="175" spans="24:46" ht="12.75">
      <c r="X175" s="236">
        <v>840</v>
      </c>
      <c r="Y175" s="237">
        <v>4.4941</v>
      </c>
      <c r="Z175" s="259"/>
      <c r="AA175" s="260"/>
      <c r="AB175" s="240">
        <f t="shared" si="11"/>
        <v>0.0064000000000000055</v>
      </c>
      <c r="AC175" s="241"/>
      <c r="AL175" s="248">
        <v>38674</v>
      </c>
      <c r="AM175" s="249">
        <v>0.6650462962962963</v>
      </c>
      <c r="AN175" s="250">
        <v>1660</v>
      </c>
      <c r="AO175" s="250">
        <v>1650</v>
      </c>
      <c r="AP175" s="303">
        <v>-0.002</v>
      </c>
      <c r="AQ175" s="303">
        <v>-0.001</v>
      </c>
      <c r="AR175" s="250">
        <v>1650</v>
      </c>
      <c r="AS175" s="303">
        <v>-0.011</v>
      </c>
      <c r="AT175" s="303">
        <v>-0.009</v>
      </c>
    </row>
    <row r="176" spans="24:46" ht="12.75">
      <c r="X176" s="236">
        <v>845</v>
      </c>
      <c r="Y176" s="237">
        <v>4.4621</v>
      </c>
      <c r="Z176" s="259"/>
      <c r="AA176" s="260"/>
      <c r="AB176" s="240">
        <f t="shared" si="11"/>
        <v>0</v>
      </c>
      <c r="AC176" s="241"/>
      <c r="AL176" s="248">
        <v>38674</v>
      </c>
      <c r="AM176" s="249">
        <v>0.6719907407407407</v>
      </c>
      <c r="AN176" s="250">
        <v>1670</v>
      </c>
      <c r="AO176" s="250">
        <v>1650</v>
      </c>
      <c r="AP176" s="303">
        <v>-0.004</v>
      </c>
      <c r="AQ176" s="303">
        <v>-0.005</v>
      </c>
      <c r="AR176" s="250">
        <v>1650</v>
      </c>
      <c r="AS176" s="303">
        <v>0.007</v>
      </c>
      <c r="AT176" s="303">
        <v>-0.011</v>
      </c>
    </row>
    <row r="177" spans="24:46" ht="12.75">
      <c r="X177" s="236">
        <v>850</v>
      </c>
      <c r="Y177" s="237">
        <v>4.4621</v>
      </c>
      <c r="Z177" s="259"/>
      <c r="AA177" s="260"/>
      <c r="AB177" s="240">
        <f t="shared" si="11"/>
        <v>0.0015600000000000947</v>
      </c>
      <c r="AC177" s="241"/>
      <c r="AL177" s="248">
        <v>38674</v>
      </c>
      <c r="AM177" s="249">
        <v>0.6789351851851851</v>
      </c>
      <c r="AN177" s="250">
        <v>1680</v>
      </c>
      <c r="AO177" s="250">
        <v>1650</v>
      </c>
      <c r="AP177" s="303">
        <v>-0.001</v>
      </c>
      <c r="AQ177" s="303">
        <v>-0.004</v>
      </c>
      <c r="AR177" s="250">
        <v>1650</v>
      </c>
      <c r="AS177" s="303">
        <v>-0.006</v>
      </c>
      <c r="AT177" s="303">
        <v>-0.015</v>
      </c>
    </row>
    <row r="178" spans="24:46" ht="12.75">
      <c r="X178" s="236">
        <v>855</v>
      </c>
      <c r="Y178" s="237">
        <v>4.4543</v>
      </c>
      <c r="Z178" s="259"/>
      <c r="AA178" s="260"/>
      <c r="AB178" s="240">
        <f t="shared" si="11"/>
        <v>0</v>
      </c>
      <c r="AC178" s="241"/>
      <c r="AL178" s="248">
        <v>38674</v>
      </c>
      <c r="AM178" s="249">
        <v>0.6858796296296297</v>
      </c>
      <c r="AN178" s="250">
        <v>1690</v>
      </c>
      <c r="AO178" s="250">
        <v>1650</v>
      </c>
      <c r="AP178" s="303">
        <v>0</v>
      </c>
      <c r="AQ178" s="303">
        <v>-0.002</v>
      </c>
      <c r="AR178" s="250">
        <v>1650</v>
      </c>
      <c r="AS178" s="303">
        <v>-0.003</v>
      </c>
      <c r="AT178" s="303">
        <v>-0.058</v>
      </c>
    </row>
    <row r="179" spans="24:46" ht="12.75">
      <c r="X179" s="236">
        <v>860</v>
      </c>
      <c r="Y179" s="237">
        <v>4.4543</v>
      </c>
      <c r="Z179" s="259"/>
      <c r="AA179" s="260"/>
      <c r="AB179" s="240">
        <f t="shared" si="11"/>
        <v>0.003979999999999961</v>
      </c>
      <c r="AC179" s="241"/>
      <c r="AL179" s="248">
        <v>38674</v>
      </c>
      <c r="AM179" s="249">
        <v>0.692824074074074</v>
      </c>
      <c r="AN179" s="250">
        <v>1700</v>
      </c>
      <c r="AO179" s="250">
        <v>1650</v>
      </c>
      <c r="AP179" s="303">
        <v>-0.003</v>
      </c>
      <c r="AQ179" s="303">
        <v>-0.004</v>
      </c>
      <c r="AR179" s="250">
        <v>1650</v>
      </c>
      <c r="AS179" s="303">
        <v>-0.003</v>
      </c>
      <c r="AT179" s="303">
        <v>-0.014</v>
      </c>
    </row>
    <row r="180" spans="24:46" ht="12.75">
      <c r="X180" s="236">
        <v>865</v>
      </c>
      <c r="Y180" s="237">
        <v>4.4344</v>
      </c>
      <c r="Z180" s="259"/>
      <c r="AA180" s="260"/>
      <c r="AB180" s="240">
        <f t="shared" si="11"/>
        <v>-0.004819999999999958</v>
      </c>
      <c r="AC180" s="241"/>
      <c r="AL180" s="248">
        <v>38674</v>
      </c>
      <c r="AM180" s="249">
        <v>0.6997685185185185</v>
      </c>
      <c r="AN180" s="250">
        <v>1710</v>
      </c>
      <c r="AO180" s="250">
        <v>1650</v>
      </c>
      <c r="AP180" s="303">
        <v>0.001</v>
      </c>
      <c r="AQ180" s="303">
        <v>-0.005</v>
      </c>
      <c r="AR180" s="250">
        <v>1650</v>
      </c>
      <c r="AS180" s="303">
        <v>-0.013</v>
      </c>
      <c r="AT180" s="303">
        <v>-0.026</v>
      </c>
    </row>
    <row r="181" spans="24:46" ht="12.75">
      <c r="X181" s="236">
        <v>870</v>
      </c>
      <c r="Y181" s="237">
        <v>4.4585</v>
      </c>
      <c r="Z181" s="259"/>
      <c r="AA181" s="260"/>
      <c r="AB181" s="240">
        <f t="shared" si="11"/>
        <v>0</v>
      </c>
      <c r="AC181" s="241"/>
      <c r="AL181" s="248">
        <v>38674</v>
      </c>
      <c r="AM181" s="249">
        <v>0.706712962962963</v>
      </c>
      <c r="AN181" s="250">
        <v>1720</v>
      </c>
      <c r="AO181" s="250">
        <v>1650</v>
      </c>
      <c r="AP181" s="303">
        <v>-0.001</v>
      </c>
      <c r="AQ181" s="303">
        <v>-0.005</v>
      </c>
      <c r="AR181" s="250">
        <v>1650</v>
      </c>
      <c r="AS181" s="303">
        <v>-0.029</v>
      </c>
      <c r="AT181" s="303">
        <v>-0.009</v>
      </c>
    </row>
    <row r="182" spans="24:46" ht="12.75">
      <c r="X182" s="236">
        <v>875</v>
      </c>
      <c r="Y182" s="237">
        <v>4.4585</v>
      </c>
      <c r="Z182" s="259"/>
      <c r="AA182" s="260"/>
      <c r="AB182" s="240">
        <f t="shared" si="11"/>
        <v>0.012079999999999914</v>
      </c>
      <c r="AC182" s="241"/>
      <c r="AL182" s="248">
        <v>38674</v>
      </c>
      <c r="AM182" s="249">
        <v>0.7136574074074074</v>
      </c>
      <c r="AN182" s="250">
        <v>1730</v>
      </c>
      <c r="AO182" s="250">
        <v>1650</v>
      </c>
      <c r="AP182" s="303">
        <v>-0.001</v>
      </c>
      <c r="AQ182" s="303">
        <v>-0.004</v>
      </c>
      <c r="AR182" s="250">
        <v>1650</v>
      </c>
      <c r="AS182" s="303">
        <v>0.007</v>
      </c>
      <c r="AT182" s="303">
        <v>-0.01</v>
      </c>
    </row>
    <row r="183" spans="24:46" ht="12.75">
      <c r="X183" s="236">
        <v>880</v>
      </c>
      <c r="Y183" s="237">
        <v>4.3981</v>
      </c>
      <c r="Z183" s="259"/>
      <c r="AA183" s="260"/>
      <c r="AB183" s="240">
        <f t="shared" si="11"/>
        <v>0</v>
      </c>
      <c r="AC183" s="241"/>
      <c r="AL183" s="248">
        <v>38674</v>
      </c>
      <c r="AM183" s="249">
        <v>0.7206018518518519</v>
      </c>
      <c r="AN183" s="250">
        <v>1740</v>
      </c>
      <c r="AO183" s="250">
        <v>1650</v>
      </c>
      <c r="AP183" s="303">
        <v>-0.005</v>
      </c>
      <c r="AQ183" s="303">
        <v>-0.004</v>
      </c>
      <c r="AR183" s="250">
        <v>1650</v>
      </c>
      <c r="AS183" s="303">
        <v>0.006</v>
      </c>
      <c r="AT183" s="303">
        <v>-0.022</v>
      </c>
    </row>
    <row r="184" spans="24:46" ht="12.75">
      <c r="X184" s="236">
        <v>885</v>
      </c>
      <c r="Y184" s="237">
        <v>4.3981</v>
      </c>
      <c r="Z184" s="259"/>
      <c r="AA184" s="260"/>
      <c r="AB184" s="240">
        <f t="shared" si="11"/>
        <v>0.002940000000000076</v>
      </c>
      <c r="AC184" s="241"/>
      <c r="AL184" s="248">
        <v>38674</v>
      </c>
      <c r="AM184" s="249">
        <v>0.7275462962962963</v>
      </c>
      <c r="AN184" s="250">
        <v>1750</v>
      </c>
      <c r="AO184" s="250">
        <v>1650</v>
      </c>
      <c r="AP184" s="303">
        <v>-0.002</v>
      </c>
      <c r="AQ184" s="303">
        <v>-0.004</v>
      </c>
      <c r="AR184" s="250">
        <v>1650</v>
      </c>
      <c r="AS184" s="303">
        <v>0</v>
      </c>
      <c r="AT184" s="303">
        <v>-0.014</v>
      </c>
    </row>
    <row r="185" spans="24:46" ht="12.75">
      <c r="X185" s="236">
        <v>890</v>
      </c>
      <c r="Y185" s="237">
        <v>4.3834</v>
      </c>
      <c r="Z185" s="259"/>
      <c r="AA185" s="260"/>
      <c r="AB185" s="240">
        <f t="shared" si="11"/>
        <v>-0.00023999999999997358</v>
      </c>
      <c r="AC185" s="241"/>
      <c r="AL185" s="248">
        <v>38674</v>
      </c>
      <c r="AM185" s="249">
        <v>0.7344907407407407</v>
      </c>
      <c r="AN185" s="250">
        <v>1760</v>
      </c>
      <c r="AO185" s="250">
        <v>1650</v>
      </c>
      <c r="AP185" s="303">
        <v>-0.004</v>
      </c>
      <c r="AQ185" s="303">
        <v>-0.004</v>
      </c>
      <c r="AR185" s="250">
        <v>1650</v>
      </c>
      <c r="AS185" s="303">
        <v>-0.023</v>
      </c>
      <c r="AT185" s="303">
        <v>-0.004</v>
      </c>
    </row>
    <row r="186" spans="24:46" ht="12.75">
      <c r="X186" s="236">
        <v>895</v>
      </c>
      <c r="Y186" s="237">
        <v>4.3846</v>
      </c>
      <c r="Z186" s="259"/>
      <c r="AA186" s="260"/>
      <c r="AB186" s="240">
        <f t="shared" si="11"/>
        <v>-0.0022400000000001087</v>
      </c>
      <c r="AC186" s="241"/>
      <c r="AL186" s="248">
        <v>38674</v>
      </c>
      <c r="AM186" s="249">
        <v>0.7414351851851851</v>
      </c>
      <c r="AN186" s="250">
        <v>1770</v>
      </c>
      <c r="AO186" s="250">
        <v>1650</v>
      </c>
      <c r="AP186" s="303">
        <v>-0.001</v>
      </c>
      <c r="AQ186" s="303">
        <v>-0.005</v>
      </c>
      <c r="AR186" s="250">
        <v>1650</v>
      </c>
      <c r="AS186" s="303">
        <v>0.012</v>
      </c>
      <c r="AT186" s="303">
        <v>0.005</v>
      </c>
    </row>
    <row r="187" spans="24:46" ht="12.75">
      <c r="X187" s="236">
        <v>900</v>
      </c>
      <c r="Y187" s="237">
        <v>4.3958</v>
      </c>
      <c r="Z187" s="259"/>
      <c r="AA187" s="260"/>
      <c r="AB187" s="240">
        <f t="shared" si="11"/>
        <v>0</v>
      </c>
      <c r="AC187" s="241"/>
      <c r="AL187" s="248">
        <v>38674</v>
      </c>
      <c r="AM187" s="249">
        <v>0.7483796296296297</v>
      </c>
      <c r="AN187" s="250">
        <v>1780</v>
      </c>
      <c r="AO187" s="250">
        <v>1650</v>
      </c>
      <c r="AP187" s="303">
        <v>0</v>
      </c>
      <c r="AQ187" s="303">
        <v>-0.008</v>
      </c>
      <c r="AR187" s="250">
        <v>1650</v>
      </c>
      <c r="AS187" s="303">
        <v>-0.004</v>
      </c>
      <c r="AT187" s="303">
        <v>-0.008</v>
      </c>
    </row>
    <row r="188" spans="24:46" ht="12.75">
      <c r="X188" s="236">
        <v>905</v>
      </c>
      <c r="Y188" s="237">
        <v>4.3958</v>
      </c>
      <c r="Z188" s="259"/>
      <c r="AA188" s="260"/>
      <c r="AB188" s="240">
        <f t="shared" si="11"/>
        <v>0.007440000000000069</v>
      </c>
      <c r="AC188" s="241"/>
      <c r="AL188" s="248">
        <v>38674</v>
      </c>
      <c r="AM188" s="249">
        <v>0.755324074074074</v>
      </c>
      <c r="AN188" s="250">
        <v>1790</v>
      </c>
      <c r="AO188" s="250">
        <v>1650</v>
      </c>
      <c r="AP188" s="303">
        <v>-0.004</v>
      </c>
      <c r="AQ188" s="303">
        <v>-0.005</v>
      </c>
      <c r="AR188" s="250">
        <v>1650</v>
      </c>
      <c r="AS188" s="303">
        <v>-0.02</v>
      </c>
      <c r="AT188" s="303">
        <v>-0.014</v>
      </c>
    </row>
    <row r="189" spans="24:46" ht="12.75">
      <c r="X189" s="236">
        <v>910</v>
      </c>
      <c r="Y189" s="237">
        <v>4.3586</v>
      </c>
      <c r="Z189" s="259"/>
      <c r="AA189" s="260"/>
      <c r="AB189" s="240">
        <f t="shared" si="11"/>
        <v>-0.0006800000000000139</v>
      </c>
      <c r="AC189" s="241"/>
      <c r="AL189" s="248">
        <v>38674</v>
      </c>
      <c r="AM189" s="249">
        <v>0.7622685185185185</v>
      </c>
      <c r="AN189" s="250">
        <v>1800</v>
      </c>
      <c r="AO189" s="250">
        <v>1650</v>
      </c>
      <c r="AP189" s="303">
        <v>-0.003</v>
      </c>
      <c r="AQ189" s="303">
        <v>-0.004</v>
      </c>
      <c r="AR189" s="250">
        <v>1650</v>
      </c>
      <c r="AS189" s="303">
        <v>-0.006</v>
      </c>
      <c r="AT189" s="303">
        <v>0.003</v>
      </c>
    </row>
    <row r="190" spans="24:46" ht="12.75">
      <c r="X190" s="236">
        <v>915</v>
      </c>
      <c r="Y190" s="237">
        <v>4.362</v>
      </c>
      <c r="Z190" s="259"/>
      <c r="AA190" s="260"/>
      <c r="AB190" s="240">
        <f t="shared" si="11"/>
        <v>0</v>
      </c>
      <c r="AC190" s="241"/>
      <c r="AL190" s="248">
        <v>38674</v>
      </c>
      <c r="AM190" s="249">
        <v>0.769212962962963</v>
      </c>
      <c r="AN190" s="250">
        <v>1810</v>
      </c>
      <c r="AO190" s="250">
        <v>1650</v>
      </c>
      <c r="AP190" s="303">
        <v>-0.001</v>
      </c>
      <c r="AQ190" s="303">
        <v>-0.004</v>
      </c>
      <c r="AR190" s="250">
        <v>1650</v>
      </c>
      <c r="AS190" s="303">
        <v>0.009</v>
      </c>
      <c r="AT190" s="303">
        <v>-0.009</v>
      </c>
    </row>
    <row r="191" spans="24:46" ht="12.75">
      <c r="X191" s="236">
        <v>920</v>
      </c>
      <c r="Y191" s="237">
        <v>4.362</v>
      </c>
      <c r="Z191" s="259"/>
      <c r="AA191" s="260"/>
      <c r="AB191" s="240">
        <f t="shared" si="11"/>
        <v>0.007039999999999935</v>
      </c>
      <c r="AC191" s="241"/>
      <c r="AL191" s="248">
        <v>38674</v>
      </c>
      <c r="AM191" s="249">
        <v>0.7761689814814815</v>
      </c>
      <c r="AN191" s="250">
        <v>1820</v>
      </c>
      <c r="AO191" s="250">
        <v>1650</v>
      </c>
      <c r="AP191" s="303">
        <v>-0.004</v>
      </c>
      <c r="AQ191" s="303">
        <v>-0.006</v>
      </c>
      <c r="AR191" s="250">
        <v>1650</v>
      </c>
      <c r="AS191" s="303">
        <v>0.007</v>
      </c>
      <c r="AT191" s="303">
        <v>0.013</v>
      </c>
    </row>
    <row r="192" spans="24:46" ht="12.75">
      <c r="X192" s="236">
        <v>925</v>
      </c>
      <c r="Y192" s="237">
        <v>4.3268</v>
      </c>
      <c r="Z192" s="259"/>
      <c r="AA192" s="260"/>
      <c r="AB192" s="240">
        <f t="shared" si="11"/>
        <v>0</v>
      </c>
      <c r="AC192" s="241"/>
      <c r="AL192" s="248">
        <v>38674</v>
      </c>
      <c r="AM192" s="249">
        <v>0.7831018518518519</v>
      </c>
      <c r="AN192" s="250">
        <v>1830</v>
      </c>
      <c r="AO192" s="250">
        <v>1650</v>
      </c>
      <c r="AP192" s="303">
        <v>-0.003</v>
      </c>
      <c r="AQ192" s="303">
        <v>-0.002</v>
      </c>
      <c r="AR192" s="250">
        <v>1650</v>
      </c>
      <c r="AS192" s="303">
        <v>0.011</v>
      </c>
      <c r="AT192" s="303">
        <v>-0.023</v>
      </c>
    </row>
    <row r="193" spans="24:46" ht="12.75">
      <c r="X193" s="236">
        <v>930</v>
      </c>
      <c r="Y193" s="237">
        <v>4.3268</v>
      </c>
      <c r="Z193" s="259"/>
      <c r="AA193" s="260"/>
      <c r="AB193" s="240">
        <f t="shared" si="11"/>
        <v>0.002680000000000149</v>
      </c>
      <c r="AC193" s="241"/>
      <c r="AL193" s="248">
        <v>38674</v>
      </c>
      <c r="AM193" s="249">
        <v>0.7900462962962963</v>
      </c>
      <c r="AN193" s="250">
        <v>1840</v>
      </c>
      <c r="AO193" s="250">
        <v>1700</v>
      </c>
      <c r="AP193" s="303">
        <v>-0.004</v>
      </c>
      <c r="AQ193" s="303">
        <v>-0.005</v>
      </c>
      <c r="AR193" s="250">
        <v>1700</v>
      </c>
      <c r="AS193" s="303">
        <v>-0.007</v>
      </c>
      <c r="AT193" s="303">
        <v>-0.008</v>
      </c>
    </row>
    <row r="194" spans="24:46" ht="12.75">
      <c r="X194" s="236">
        <v>935</v>
      </c>
      <c r="Y194" s="237">
        <v>4.3134</v>
      </c>
      <c r="Z194" s="259"/>
      <c r="AA194" s="260"/>
      <c r="AB194" s="240">
        <f t="shared" si="11"/>
        <v>0</v>
      </c>
      <c r="AC194" s="241"/>
      <c r="AL194" s="248">
        <v>38674</v>
      </c>
      <c r="AM194" s="249">
        <v>0.7969907407407407</v>
      </c>
      <c r="AN194" s="250">
        <v>1850</v>
      </c>
      <c r="AO194" s="250">
        <v>1700</v>
      </c>
      <c r="AP194" s="303">
        <v>-0.005</v>
      </c>
      <c r="AQ194" s="303">
        <v>-0.009</v>
      </c>
      <c r="AR194" s="250">
        <v>1700</v>
      </c>
      <c r="AS194" s="303">
        <v>0.009</v>
      </c>
      <c r="AT194" s="303">
        <v>-0.005</v>
      </c>
    </row>
    <row r="195" spans="24:46" ht="12.75">
      <c r="X195" s="236">
        <v>940</v>
      </c>
      <c r="Y195" s="237">
        <v>4.3134</v>
      </c>
      <c r="Z195" s="259"/>
      <c r="AA195" s="260"/>
      <c r="AB195" s="240">
        <f t="shared" si="11"/>
        <v>0.0021399999999999865</v>
      </c>
      <c r="AC195" s="241"/>
      <c r="AL195" s="248">
        <v>38674</v>
      </c>
      <c r="AM195" s="249">
        <v>0.8039351851851851</v>
      </c>
      <c r="AN195" s="250">
        <v>1860</v>
      </c>
      <c r="AO195" s="250">
        <v>1700</v>
      </c>
      <c r="AP195" s="303">
        <v>-0.005</v>
      </c>
      <c r="AQ195" s="303">
        <v>-0.002</v>
      </c>
      <c r="AR195" s="250">
        <v>1700</v>
      </c>
      <c r="AS195" s="303">
        <v>-0.008</v>
      </c>
      <c r="AT195" s="303">
        <v>-0.023</v>
      </c>
    </row>
    <row r="196" spans="24:46" ht="12.75">
      <c r="X196" s="236">
        <v>945</v>
      </c>
      <c r="Y196" s="237">
        <v>4.3027</v>
      </c>
      <c r="Z196" s="259"/>
      <c r="AA196" s="260"/>
      <c r="AB196" s="240">
        <f t="shared" si="11"/>
        <v>0</v>
      </c>
      <c r="AC196" s="241"/>
      <c r="AL196" s="248">
        <v>38674</v>
      </c>
      <c r="AM196" s="249">
        <v>0.8108796296296297</v>
      </c>
      <c r="AN196" s="250">
        <v>1870</v>
      </c>
      <c r="AO196" s="250">
        <v>1700</v>
      </c>
      <c r="AP196" s="303">
        <v>-0.003</v>
      </c>
      <c r="AQ196" s="303">
        <v>-0.004</v>
      </c>
      <c r="AR196" s="250">
        <v>1700</v>
      </c>
      <c r="AS196" s="303">
        <v>0.002</v>
      </c>
      <c r="AT196" s="303">
        <v>-0.015</v>
      </c>
    </row>
    <row r="197" spans="24:46" ht="12.75">
      <c r="X197" s="236">
        <v>950</v>
      </c>
      <c r="Y197" s="237">
        <v>4.3027</v>
      </c>
      <c r="Z197" s="259"/>
      <c r="AA197" s="260"/>
      <c r="AB197" s="240">
        <f t="shared" si="11"/>
        <v>0.003960000000000008</v>
      </c>
      <c r="AC197" s="241"/>
      <c r="AL197" s="248">
        <v>38674</v>
      </c>
      <c r="AM197" s="249">
        <v>0.817824074074074</v>
      </c>
      <c r="AN197" s="250">
        <v>1880</v>
      </c>
      <c r="AO197" s="250">
        <v>1700</v>
      </c>
      <c r="AP197" s="303">
        <v>-0.002</v>
      </c>
      <c r="AQ197" s="303">
        <v>-0.004</v>
      </c>
      <c r="AR197" s="250">
        <v>1700</v>
      </c>
      <c r="AS197" s="303">
        <v>-0.008</v>
      </c>
      <c r="AT197" s="303">
        <v>-0.005</v>
      </c>
    </row>
    <row r="198" spans="24:46" ht="12.75">
      <c r="X198" s="236">
        <v>955</v>
      </c>
      <c r="Y198" s="237">
        <v>4.2829</v>
      </c>
      <c r="Z198" s="259"/>
      <c r="AA198" s="260"/>
      <c r="AB198" s="240">
        <f t="shared" si="11"/>
        <v>-0.003080000000000105</v>
      </c>
      <c r="AC198" s="241"/>
      <c r="AL198" s="248">
        <v>38674</v>
      </c>
      <c r="AM198" s="249">
        <v>0.8247800925925927</v>
      </c>
      <c r="AN198" s="250">
        <v>1890</v>
      </c>
      <c r="AO198" s="250">
        <v>1700</v>
      </c>
      <c r="AP198" s="303">
        <v>-0.005</v>
      </c>
      <c r="AQ198" s="303">
        <v>-0.006</v>
      </c>
      <c r="AR198" s="250">
        <v>1700</v>
      </c>
      <c r="AS198" s="303">
        <v>-0.039</v>
      </c>
      <c r="AT198" s="303">
        <v>-0.007</v>
      </c>
    </row>
    <row r="199" spans="24:46" ht="12.75">
      <c r="X199" s="236">
        <v>960</v>
      </c>
      <c r="Y199" s="237">
        <v>4.2983</v>
      </c>
      <c r="Z199" s="259"/>
      <c r="AA199" s="260"/>
      <c r="AB199" s="240">
        <f t="shared" si="11"/>
        <v>0.00010000000000012221</v>
      </c>
      <c r="AC199" s="241"/>
      <c r="AL199" s="248">
        <v>38674</v>
      </c>
      <c r="AM199" s="249">
        <v>0.831712962962963</v>
      </c>
      <c r="AN199" s="250">
        <v>1900</v>
      </c>
      <c r="AO199" s="250">
        <v>1700</v>
      </c>
      <c r="AP199" s="303">
        <v>-0.002</v>
      </c>
      <c r="AQ199" s="303">
        <v>-0.003</v>
      </c>
      <c r="AR199" s="250">
        <v>1700</v>
      </c>
      <c r="AS199" s="303">
        <v>-0.014</v>
      </c>
      <c r="AT199" s="303">
        <v>-0.025</v>
      </c>
    </row>
    <row r="200" spans="24:46" ht="12.75">
      <c r="X200" s="236">
        <v>965</v>
      </c>
      <c r="Y200" s="237">
        <v>4.2978</v>
      </c>
      <c r="Z200" s="259"/>
      <c r="AA200" s="260"/>
      <c r="AB200" s="240">
        <f t="shared" si="11"/>
        <v>0</v>
      </c>
      <c r="AC200" s="241"/>
      <c r="AL200" s="248">
        <v>38674</v>
      </c>
      <c r="AM200" s="249">
        <v>0.8386689814814815</v>
      </c>
      <c r="AN200" s="250">
        <v>1910</v>
      </c>
      <c r="AO200" s="250">
        <v>1700</v>
      </c>
      <c r="AP200" s="303">
        <v>-0.002</v>
      </c>
      <c r="AQ200" s="303">
        <v>-0.005</v>
      </c>
      <c r="AR200" s="250">
        <v>1700</v>
      </c>
      <c r="AS200" s="303">
        <v>-0.013</v>
      </c>
      <c r="AT200" s="303">
        <v>-0.003</v>
      </c>
    </row>
    <row r="201" spans="24:46" ht="12.75">
      <c r="X201" s="236">
        <v>970</v>
      </c>
      <c r="Y201" s="237">
        <v>4.2978</v>
      </c>
      <c r="Z201" s="259"/>
      <c r="AA201" s="260"/>
      <c r="AB201" s="240">
        <f>(Y201-Y202)/(X202-X201)</f>
        <v>0.009999999999999964</v>
      </c>
      <c r="AC201" s="241"/>
      <c r="AL201" s="248">
        <v>38674</v>
      </c>
      <c r="AM201" s="249">
        <v>0.8456134259259259</v>
      </c>
      <c r="AN201" s="250">
        <v>1920</v>
      </c>
      <c r="AO201" s="250">
        <v>1700</v>
      </c>
      <c r="AP201" s="303">
        <v>-0.003</v>
      </c>
      <c r="AQ201" s="303">
        <v>-0.005</v>
      </c>
      <c r="AR201" s="250">
        <v>1700</v>
      </c>
      <c r="AS201" s="303">
        <v>-0.017</v>
      </c>
      <c r="AT201" s="303">
        <v>-0.014</v>
      </c>
    </row>
    <row r="202" spans="24:46" ht="12.75">
      <c r="X202" s="236">
        <v>975</v>
      </c>
      <c r="Y202" s="237">
        <v>4.2478</v>
      </c>
      <c r="Z202" s="259"/>
      <c r="AA202" s="260"/>
      <c r="AB202" s="240">
        <f>(Y202-Y203)/(X203-X202)</f>
        <v>-0.001720000000000077</v>
      </c>
      <c r="AC202" s="241"/>
      <c r="AL202" s="248">
        <v>38674</v>
      </c>
      <c r="AM202" s="249">
        <v>0.8525578703703703</v>
      </c>
      <c r="AN202" s="250">
        <v>1930</v>
      </c>
      <c r="AO202" s="250">
        <v>1700</v>
      </c>
      <c r="AP202" s="303">
        <v>-0.005</v>
      </c>
      <c r="AQ202" s="303">
        <v>-0.007</v>
      </c>
      <c r="AR202" s="250">
        <v>1700</v>
      </c>
      <c r="AS202" s="303">
        <v>0.014</v>
      </c>
      <c r="AT202" s="303">
        <v>-0.013</v>
      </c>
    </row>
    <row r="203" spans="24:46" ht="12.75">
      <c r="X203" s="236">
        <v>980</v>
      </c>
      <c r="Y203" s="239">
        <v>4.2564</v>
      </c>
      <c r="Z203" s="259"/>
      <c r="AA203" s="260"/>
      <c r="AB203" s="240">
        <f>(Y203-Y204)/(X204-X203)</f>
        <v>0</v>
      </c>
      <c r="AC203" s="241"/>
      <c r="AL203" s="248">
        <v>38674</v>
      </c>
      <c r="AM203" s="249">
        <v>0.8595023148148148</v>
      </c>
      <c r="AN203" s="250">
        <v>1940</v>
      </c>
      <c r="AO203" s="250">
        <v>1700</v>
      </c>
      <c r="AP203" s="303">
        <v>-0.003</v>
      </c>
      <c r="AQ203" s="303">
        <v>-0.004</v>
      </c>
      <c r="AR203" s="250">
        <v>1700</v>
      </c>
      <c r="AS203" s="303">
        <v>0.009</v>
      </c>
      <c r="AT203" s="303">
        <v>0.008</v>
      </c>
    </row>
    <row r="204" spans="24:46" ht="13.5" thickBot="1">
      <c r="X204" s="301">
        <v>985</v>
      </c>
      <c r="Y204" s="302">
        <v>4.2564</v>
      </c>
      <c r="Z204" s="261"/>
      <c r="AA204" s="262"/>
      <c r="AB204" s="263"/>
      <c r="AC204" s="264"/>
      <c r="AL204" s="248">
        <v>38674</v>
      </c>
      <c r="AM204" s="249">
        <v>0.8664467592592593</v>
      </c>
      <c r="AN204" s="250">
        <v>1950</v>
      </c>
      <c r="AO204" s="250">
        <v>1700</v>
      </c>
      <c r="AP204" s="303">
        <v>-0.002</v>
      </c>
      <c r="AQ204" s="303">
        <v>-0.003</v>
      </c>
      <c r="AR204" s="250">
        <v>1700</v>
      </c>
      <c r="AS204" s="303">
        <v>0.005</v>
      </c>
      <c r="AT204" s="303">
        <v>0</v>
      </c>
    </row>
    <row r="205" ht="13.5" thickTop="1"/>
  </sheetData>
  <mergeCells count="74">
    <mergeCell ref="A5:C5"/>
    <mergeCell ref="B6:G6"/>
    <mergeCell ref="H6:M6"/>
    <mergeCell ref="B8:D8"/>
    <mergeCell ref="E8:G8"/>
    <mergeCell ref="H8:J8"/>
    <mergeCell ref="K8:M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N73:O73"/>
    <mergeCell ref="B80:G80"/>
    <mergeCell ref="H80:M80"/>
    <mergeCell ref="N69:O69"/>
    <mergeCell ref="N70:O70"/>
    <mergeCell ref="N71:O71"/>
    <mergeCell ref="N72:O7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1" sqref="F2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2004-07-21T13:39:38Z</cp:lastPrinted>
  <dcterms:created xsi:type="dcterms:W3CDTF">2004-06-04T09:20:24Z</dcterms:created>
  <dcterms:modified xsi:type="dcterms:W3CDTF">2005-12-15T17:44:37Z</dcterms:modified>
  <cp:category/>
  <cp:version/>
  <cp:contentType/>
  <cp:contentStatus/>
</cp:coreProperties>
</file>