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F7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conection problem??</t>
        </r>
      </text>
    </comment>
    <comment ref="L5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Ic &gt; 8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0"/>
          </rPr>
          <t>A</t>
        </r>
      </text>
    </comment>
  </commentList>
</comments>
</file>

<file path=xl/sharedStrings.xml><?xml version="1.0" encoding="utf-8"?>
<sst xmlns="http://schemas.openxmlformats.org/spreadsheetml/2006/main" count="169" uniqueCount="96">
  <si>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</si>
  <si>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</si>
  <si>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</si>
  <si>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</si>
  <si>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</si>
  <si>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</si>
  <si>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</si>
  <si>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</si>
  <si>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</si>
  <si>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</si>
  <si>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</si>
  <si>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</si>
  <si>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</si>
  <si>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</si>
  <si>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</si>
  <si>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</si>
  <si>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</si>
  <si>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</si>
  <si>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</si>
  <si>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</si>
  <si>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</si>
  <si>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</si>
  <si>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</si>
  <si>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</si>
  <si>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</si>
  <si>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</si>
  <si>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</si>
  <si>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</si>
  <si>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</si>
  <si>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</si>
  <si>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</si>
  <si>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</si>
  <si>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</si>
  <si>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</si>
  <si>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</si>
  <si>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</si>
  <si>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</si>
  <si>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</si>
  <si>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</si>
  <si>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</si>
  <si>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</si>
  <si>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</si>
  <si>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</si>
  <si>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</si>
  <si>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</si>
  <si>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</si>
  <si>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</si>
  <si>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</si>
  <si>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</si>
  <si>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</si>
  <si>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</si>
  <si>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</si>
  <si>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</si>
  <si>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</si>
  <si>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</si>
  <si>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</si>
  <si>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</si>
  <si>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</si>
  <si>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</si>
  <si>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</si>
  <si>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</si>
  <si>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</si>
  <si>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</si>
  <si>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FM_Hd_32</t>
  </si>
  <si>
    <t>MODULE    FM_Hd_32</t>
  </si>
  <si>
    <t>MODULE   FM_Hd_32</t>
  </si>
  <si>
    <t>A_117</t>
  </si>
  <si>
    <t>B_160</t>
  </si>
  <si>
    <t>w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</si>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</sst>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vertAlign val="superscript"/>
      <sz val="1.25"/>
      <name val="Arial"/>
      <family val="2"/>
    </font>
    <font>
      <b/>
      <i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Symbol"/>
      <family val="1"/>
    </font>
    <font>
      <sz val="11.75"/>
      <name val="Arial"/>
      <family val="0"/>
    </font>
    <font>
      <sz val="8.5"/>
      <name val="Arial"/>
      <family val="2"/>
    </font>
    <font>
      <sz val="5.5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sz val="6.5"/>
      <name val="Arial"/>
      <family val="2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vertAlign val="superscript"/>
      <sz val="9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sz val="10"/>
      <name val="Georgia"/>
      <family val="1"/>
    </font>
    <font>
      <sz val="6.2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6.25"/>
      <name val="Arial"/>
      <family val="2"/>
    </font>
    <font>
      <sz val="8.75"/>
      <name val="Arial"/>
      <family val="0"/>
    </font>
    <font>
      <sz val="6.75"/>
      <name val="Arial"/>
      <family val="2"/>
    </font>
    <font>
      <b/>
      <sz val="9.25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9.25"/>
      <name val="Arial"/>
      <family val="2"/>
    </font>
    <font>
      <b/>
      <i/>
      <vertAlign val="superscript"/>
      <sz val="10.25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74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46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65" fontId="31" fillId="2" borderId="47" xfId="0" applyNumberFormat="1" applyFont="1" applyFill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65" fontId="31" fillId="2" borderId="49" xfId="0" applyNumberFormat="1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6" fillId="3" borderId="53" xfId="0" applyFont="1" applyFill="1" applyBorder="1" applyAlignment="1">
      <alignment horizontal="left"/>
    </xf>
    <xf numFmtId="0" fontId="20" fillId="2" borderId="54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5" xfId="0" applyFont="1" applyFill="1" applyBorder="1" applyAlignment="1">
      <alignment horizontal="center"/>
    </xf>
    <xf numFmtId="0" fontId="24" fillId="3" borderId="56" xfId="0" applyFont="1" applyFill="1" applyBorder="1" applyAlignment="1">
      <alignment horizontal="center"/>
    </xf>
    <xf numFmtId="0" fontId="27" fillId="3" borderId="57" xfId="0" applyFont="1" applyFill="1" applyBorder="1" applyAlignment="1">
      <alignment horizontal="center"/>
    </xf>
    <xf numFmtId="0" fontId="24" fillId="3" borderId="58" xfId="0" applyFont="1" applyFill="1" applyBorder="1" applyAlignment="1">
      <alignment horizontal="center"/>
    </xf>
    <xf numFmtId="0" fontId="36" fillId="3" borderId="5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5" fillId="0" borderId="60" xfId="0" applyFont="1" applyBorder="1" applyAlignment="1">
      <alignment horizontal="right" vertical="center"/>
    </xf>
    <xf numFmtId="0" fontId="16" fillId="0" borderId="61" xfId="0" applyFont="1" applyBorder="1" applyAlignment="1">
      <alignment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4" xfId="0" applyFont="1" applyFill="1" applyBorder="1" applyAlignment="1">
      <alignment horizont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165" fontId="13" fillId="0" borderId="71" xfId="0" applyNumberFormat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1" fontId="13" fillId="0" borderId="71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165" fontId="13" fillId="0" borderId="74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165" fontId="11" fillId="0" borderId="80" xfId="0" applyNumberFormat="1" applyFont="1" applyBorder="1" applyAlignment="1">
      <alignment horizontal="center" vertical="center"/>
    </xf>
    <xf numFmtId="165" fontId="11" fillId="0" borderId="81" xfId="0" applyNumberFormat="1" applyFont="1" applyBorder="1" applyAlignment="1">
      <alignment horizontal="center" vertical="center"/>
    </xf>
    <xf numFmtId="165" fontId="11" fillId="0" borderId="82" xfId="0" applyNumberFormat="1" applyFont="1" applyBorder="1" applyAlignment="1">
      <alignment horizontal="center" vertical="center"/>
    </xf>
    <xf numFmtId="165" fontId="11" fillId="0" borderId="83" xfId="0" applyNumberFormat="1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Fill="1" applyBorder="1" applyAlignment="1">
      <alignment horizontal="center"/>
    </xf>
    <xf numFmtId="1" fontId="1" fillId="0" borderId="110" xfId="0" applyNumberFormat="1" applyFont="1" applyBorder="1" applyAlignment="1">
      <alignment horizontal="center"/>
    </xf>
    <xf numFmtId="0" fontId="52" fillId="0" borderId="111" xfId="0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44" xfId="0" applyNumberFormat="1" applyFont="1" applyFill="1" applyBorder="1" applyAlignment="1">
      <alignment horizontal="center"/>
    </xf>
    <xf numFmtId="1" fontId="31" fillId="2" borderId="54" xfId="0" applyNumberFormat="1" applyFont="1" applyFill="1" applyBorder="1" applyAlignment="1">
      <alignment horizontal="center"/>
    </xf>
    <xf numFmtId="1" fontId="31" fillId="2" borderId="120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2" xfId="0" applyNumberFormat="1" applyFont="1" applyFill="1" applyBorder="1" applyAlignment="1">
      <alignment horizontal="center"/>
    </xf>
    <xf numFmtId="1" fontId="31" fillId="2" borderId="47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49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1" fontId="13" fillId="5" borderId="67" xfId="0" applyNumberFormat="1" applyFont="1" applyFill="1" applyBorder="1" applyAlignment="1">
      <alignment horizontal="center" vertical="center"/>
    </xf>
    <xf numFmtId="165" fontId="13" fillId="5" borderId="65" xfId="0" applyNumberFormat="1" applyFont="1" applyFill="1" applyBorder="1" applyAlignment="1">
      <alignment horizontal="center" vertical="center"/>
    </xf>
    <xf numFmtId="165" fontId="31" fillId="2" borderId="129" xfId="0" applyNumberFormat="1" applyFont="1" applyFill="1" applyBorder="1" applyAlignment="1">
      <alignment horizontal="center"/>
    </xf>
    <xf numFmtId="165" fontId="31" fillId="2" borderId="130" xfId="0" applyNumberFormat="1" applyFont="1" applyFill="1" applyBorder="1" applyAlignment="1">
      <alignment horizontal="center"/>
    </xf>
    <xf numFmtId="165" fontId="31" fillId="2" borderId="131" xfId="0" applyNumberFormat="1" applyFont="1" applyFill="1" applyBorder="1" applyAlignment="1">
      <alignment horizontal="center"/>
    </xf>
    <xf numFmtId="165" fontId="31" fillId="2" borderId="132" xfId="0" applyNumberFormat="1" applyFont="1" applyFill="1" applyBorder="1" applyAlignment="1">
      <alignment horizontal="center"/>
    </xf>
    <xf numFmtId="0" fontId="37" fillId="0" borderId="133" xfId="0" applyFont="1" applyBorder="1" applyAlignment="1">
      <alignment horizontal="center" vertical="center"/>
    </xf>
    <xf numFmtId="165" fontId="31" fillId="2" borderId="134" xfId="0" applyNumberFormat="1" applyFont="1" applyFill="1" applyBorder="1" applyAlignment="1">
      <alignment horizontal="center"/>
    </xf>
    <xf numFmtId="165" fontId="31" fillId="2" borderId="135" xfId="0" applyNumberFormat="1" applyFont="1" applyFill="1" applyBorder="1" applyAlignment="1">
      <alignment horizontal="center"/>
    </xf>
    <xf numFmtId="165" fontId="31" fillId="2" borderId="136" xfId="0" applyNumberFormat="1" applyFont="1" applyFill="1" applyBorder="1" applyAlignment="1">
      <alignment horizontal="center"/>
    </xf>
    <xf numFmtId="165" fontId="31" fillId="2" borderId="137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2" fontId="1" fillId="0" borderId="65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38" xfId="0" applyNumberFormat="1" applyFont="1" applyBorder="1" applyAlignment="1">
      <alignment horizontal="center"/>
    </xf>
    <xf numFmtId="2" fontId="1" fillId="0" borderId="139" xfId="0" applyNumberFormat="1" applyFont="1" applyBorder="1" applyAlignment="1">
      <alignment horizontal="center"/>
    </xf>
    <xf numFmtId="2" fontId="1" fillId="0" borderId="140" xfId="0" applyNumberFormat="1" applyFont="1" applyBorder="1" applyAlignment="1">
      <alignment horizontal="center"/>
    </xf>
    <xf numFmtId="2" fontId="1" fillId="0" borderId="74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41" xfId="0" applyNumberFormat="1" applyFont="1" applyFill="1" applyBorder="1" applyAlignment="1">
      <alignment horizontal="center"/>
    </xf>
    <xf numFmtId="0" fontId="24" fillId="4" borderId="78" xfId="0" applyFont="1" applyFill="1" applyBorder="1" applyAlignment="1">
      <alignment horizontal="center" vertical="center"/>
    </xf>
    <xf numFmtId="0" fontId="24" fillId="4" borderId="77" xfId="0" applyFont="1" applyFill="1" applyBorder="1" applyAlignment="1">
      <alignment vertical="center"/>
    </xf>
    <xf numFmtId="0" fontId="8" fillId="0" borderId="142" xfId="0" applyFont="1" applyBorder="1" applyAlignment="1">
      <alignment horizontal="center" vertical="center"/>
    </xf>
    <xf numFmtId="0" fontId="71" fillId="3" borderId="143" xfId="0" applyFont="1" applyFill="1" applyBorder="1" applyAlignment="1">
      <alignment horizontal="center"/>
    </xf>
    <xf numFmtId="0" fontId="71" fillId="3" borderId="144" xfId="0" applyFont="1" applyFill="1" applyBorder="1" applyAlignment="1">
      <alignment horizontal="center"/>
    </xf>
    <xf numFmtId="0" fontId="71" fillId="3" borderId="145" xfId="0" applyFont="1" applyFill="1" applyBorder="1" applyAlignment="1">
      <alignment horizontal="center"/>
    </xf>
    <xf numFmtId="0" fontId="73" fillId="3" borderId="18" xfId="0" applyFont="1" applyFill="1" applyBorder="1" applyAlignment="1">
      <alignment horizontal="center"/>
    </xf>
    <xf numFmtId="0" fontId="17" fillId="0" borderId="146" xfId="0" applyFont="1" applyBorder="1" applyAlignment="1">
      <alignment horizontal="center"/>
    </xf>
    <xf numFmtId="0" fontId="17" fillId="0" borderId="147" xfId="0" applyFont="1" applyBorder="1" applyAlignment="1">
      <alignment horizontal="center"/>
    </xf>
    <xf numFmtId="0" fontId="17" fillId="0" borderId="148" xfId="0" applyFont="1" applyBorder="1" applyAlignment="1">
      <alignment horizontal="center"/>
    </xf>
    <xf numFmtId="0" fontId="17" fillId="0" borderId="149" xfId="0" applyFont="1" applyBorder="1" applyAlignment="1">
      <alignment horizontal="center"/>
    </xf>
    <xf numFmtId="0" fontId="23" fillId="0" borderId="144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4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76" fillId="2" borderId="15" xfId="0" applyFont="1" applyFill="1" applyBorder="1" applyAlignment="1">
      <alignment horizontal="center"/>
    </xf>
    <xf numFmtId="0" fontId="13" fillId="0" borderId="152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0" fontId="13" fillId="0" borderId="153" xfId="0" applyFont="1" applyBorder="1" applyAlignment="1">
      <alignment/>
    </xf>
    <xf numFmtId="0" fontId="13" fillId="0" borderId="23" xfId="0" applyFont="1" applyBorder="1" applyAlignment="1">
      <alignment/>
    </xf>
    <xf numFmtId="167" fontId="76" fillId="0" borderId="67" xfId="0" applyNumberFormat="1" applyFont="1" applyBorder="1" applyAlignment="1">
      <alignment horizontal="center"/>
    </xf>
    <xf numFmtId="167" fontId="76" fillId="0" borderId="75" xfId="0" applyNumberFormat="1" applyFont="1" applyBorder="1" applyAlignment="1">
      <alignment horizontal="center"/>
    </xf>
    <xf numFmtId="0" fontId="6" fillId="0" borderId="154" xfId="0" applyFont="1" applyBorder="1" applyAlignment="1">
      <alignment horizontal="center"/>
    </xf>
    <xf numFmtId="167" fontId="77" fillId="0" borderId="81" xfId="0" applyNumberFormat="1" applyFont="1" applyBorder="1" applyAlignment="1">
      <alignment horizontal="center"/>
    </xf>
    <xf numFmtId="167" fontId="77" fillId="0" borderId="155" xfId="0" applyNumberFormat="1" applyFont="1" applyBorder="1" applyAlignment="1">
      <alignment horizontal="center"/>
    </xf>
    <xf numFmtId="0" fontId="11" fillId="0" borderId="15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76" fillId="2" borderId="51" xfId="0" applyFont="1" applyFill="1" applyBorder="1" applyAlignment="1">
      <alignment horizontal="center"/>
    </xf>
    <xf numFmtId="0" fontId="13" fillId="0" borderId="157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0" fontId="13" fillId="0" borderId="158" xfId="0" applyFont="1" applyBorder="1" applyAlignment="1">
      <alignment/>
    </xf>
    <xf numFmtId="0" fontId="13" fillId="0" borderId="24" xfId="0" applyFont="1" applyBorder="1" applyAlignment="1">
      <alignment/>
    </xf>
    <xf numFmtId="167" fontId="76" fillId="0" borderId="66" xfId="0" applyNumberFormat="1" applyFont="1" applyBorder="1" applyAlignment="1">
      <alignment horizontal="center"/>
    </xf>
    <xf numFmtId="167" fontId="76" fillId="0" borderId="68" xfId="0" applyNumberFormat="1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167" fontId="77" fillId="0" borderId="160" xfId="0" applyNumberFormat="1" applyFont="1" applyBorder="1" applyAlignment="1">
      <alignment horizontal="center"/>
    </xf>
    <xf numFmtId="167" fontId="77" fillId="0" borderId="161" xfId="0" applyNumberFormat="1" applyFont="1" applyBorder="1" applyAlignment="1">
      <alignment horizontal="center"/>
    </xf>
    <xf numFmtId="0" fontId="11" fillId="0" borderId="162" xfId="0" applyFont="1" applyBorder="1" applyAlignment="1">
      <alignment horizontal="center"/>
    </xf>
    <xf numFmtId="0" fontId="13" fillId="0" borderId="163" xfId="0" applyFont="1" applyBorder="1" applyAlignment="1">
      <alignment horizontal="center"/>
    </xf>
    <xf numFmtId="0" fontId="13" fillId="0" borderId="164" xfId="0" applyFont="1" applyBorder="1" applyAlignment="1">
      <alignment horizontal="center"/>
    </xf>
    <xf numFmtId="0" fontId="76" fillId="2" borderId="16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57" xfId="0" applyFont="1" applyFill="1" applyBorder="1" applyAlignment="1">
      <alignment horizontal="right" indent="2"/>
    </xf>
    <xf numFmtId="0" fontId="1" fillId="0" borderId="166" xfId="0" applyFont="1" applyBorder="1" applyAlignment="1">
      <alignment horizontal="center"/>
    </xf>
    <xf numFmtId="165" fontId="1" fillId="0" borderId="114" xfId="0" applyNumberFormat="1" applyFont="1" applyBorder="1" applyAlignment="1">
      <alignment horizontal="center"/>
    </xf>
    <xf numFmtId="0" fontId="0" fillId="0" borderId="167" xfId="0" applyBorder="1" applyAlignment="1">
      <alignment/>
    </xf>
    <xf numFmtId="0" fontId="0" fillId="0" borderId="114" xfId="0" applyBorder="1" applyAlignment="1">
      <alignment/>
    </xf>
    <xf numFmtId="167" fontId="13" fillId="0" borderId="163" xfId="0" applyNumberFormat="1" applyFont="1" applyBorder="1" applyAlignment="1">
      <alignment horizontal="center"/>
    </xf>
    <xf numFmtId="167" fontId="13" fillId="0" borderId="168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86" fillId="2" borderId="66" xfId="0" applyFont="1" applyFill="1" applyBorder="1" applyAlignment="1">
      <alignment horizontal="center"/>
    </xf>
    <xf numFmtId="0" fontId="15" fillId="2" borderId="66" xfId="0" applyFont="1" applyFill="1" applyBorder="1" applyAlignment="1">
      <alignment horizontal="center"/>
    </xf>
    <xf numFmtId="1" fontId="15" fillId="0" borderId="66" xfId="0" applyNumberFormat="1" applyFont="1" applyBorder="1" applyAlignment="1">
      <alignment horizontal="center"/>
    </xf>
    <xf numFmtId="165" fontId="15" fillId="0" borderId="6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3" fillId="6" borderId="0" xfId="0" applyNumberFormat="1" applyFont="1" applyFill="1" applyAlignment="1">
      <alignment horizontal="center"/>
    </xf>
    <xf numFmtId="0" fontId="24" fillId="4" borderId="78" xfId="0" applyFont="1" applyFill="1" applyBorder="1" applyAlignment="1">
      <alignment horizontal="center" vertical="center"/>
    </xf>
    <xf numFmtId="0" fontId="24" fillId="4" borderId="149" xfId="0" applyFont="1" applyFill="1" applyBorder="1" applyAlignment="1">
      <alignment horizontal="center" vertical="center"/>
    </xf>
    <xf numFmtId="0" fontId="24" fillId="4" borderId="7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6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70" xfId="0" applyFont="1" applyBorder="1" applyAlignment="1">
      <alignment horizontal="center"/>
    </xf>
    <xf numFmtId="0" fontId="47" fillId="0" borderId="144" xfId="0" applyFont="1" applyBorder="1" applyAlignment="1">
      <alignment horizontal="center"/>
    </xf>
    <xf numFmtId="0" fontId="47" fillId="0" borderId="150" xfId="0" applyFont="1" applyBorder="1" applyAlignment="1">
      <alignment horizontal="center"/>
    </xf>
    <xf numFmtId="0" fontId="47" fillId="0" borderId="145" xfId="0" applyFont="1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65" xfId="0" applyBorder="1" applyAlignment="1">
      <alignment horizontal="center"/>
    </xf>
    <xf numFmtId="0" fontId="8" fillId="4" borderId="7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55" xfId="0" applyBorder="1" applyAlignment="1">
      <alignment horizontal="center"/>
    </xf>
    <xf numFmtId="0" fontId="24" fillId="4" borderId="146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FM_Hd_32_A117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7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19896451"/>
        <c:axId val="40126168"/>
      </c:scatterChart>
      <c:valAx>
        <c:axId val="1989645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26168"/>
        <c:crosses val="autoZero"/>
        <c:crossBetween val="midCat"/>
        <c:dispUnits/>
      </c:valAx>
      <c:valAx>
        <c:axId val="4012616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64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FM_Hd_32_AL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825"/>
          <c:w val="0.9437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Tabelle3!$B$9</c:f>
              <c:strCache>
                <c:ptCount val="1"/>
                <c:pt idx="0">
                  <c:v>1,2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Tabelle3!$B$10:$B$21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Tabelle3!$C$9</c:f>
              <c:strCache>
                <c:ptCount val="1"/>
                <c:pt idx="0">
                  <c:v>1,3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Tabelle3!$C$10:$C$21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Tabelle3!$D$9</c:f>
              <c:strCache>
                <c:ptCount val="1"/>
                <c:pt idx="0">
                  <c:v>1,4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Tabelle3!$E$9</c:f>
              <c:strCache>
                <c:ptCount val="1"/>
                <c:pt idx="0">
                  <c:v>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Tabelle3!$F$9</c:f>
              <c:strCache>
                <c:ptCount val="1"/>
                <c:pt idx="0">
                  <c:v>1,55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Tabelle3!$F$10:$F$21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Tabelle3!$G$9</c:f>
              <c:strCache>
                <c:ptCount val="1"/>
                <c:pt idx="0">
                  <c:v>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Tabelle3!$G$10:$G$21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Tabelle3!$H$9</c:f>
              <c:strCache>
                <c:ptCount val="1"/>
                <c:pt idx="0">
                  <c:v>1,65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Tabelle3!$H$10:$H$21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Tabelle3!$I$9</c:f>
              <c:strCache>
                <c:ptCount val="1"/>
                <c:pt idx="0">
                  <c:v>1,7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Tabelle3!$I$10:$I$21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Tabelle3!$J$9</c:f>
              <c:strCache>
                <c:ptCount val="1"/>
                <c:pt idx="0">
                  <c:v>1,75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Tabelle3!$J$10:$J$21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8927337"/>
        <c:axId val="12021862"/>
      </c:scatterChart>
      <c:valAx>
        <c:axId val="18927337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21862"/>
        <c:crosses val="autoZero"/>
        <c:crossBetween val="midCat"/>
        <c:dispUnits/>
        <c:majorUnit val="1"/>
      </c:valAx>
      <c:valAx>
        <c:axId val="1202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Bg_rate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-0.007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927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25"/>
          <c:y val="0.33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FM_Hd_32_AL</a:t>
            </a:r>
          </a:p>
        </c:rich>
      </c:tx>
      <c:layout>
        <c:manualLayout>
          <c:xMode val="factor"/>
          <c:yMode val="factor"/>
          <c:x val="-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625"/>
          <c:w val="0.950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Tabelle3!$B$9</c:f>
              <c:strCache>
                <c:ptCount val="1"/>
                <c:pt idx="0">
                  <c:v>1,2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Tabelle3!$B$22:$B$33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Tabelle3!$C$9</c:f>
              <c:strCache>
                <c:ptCount val="1"/>
                <c:pt idx="0">
                  <c:v>1,3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Tabelle3!$C$22:$C$33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Tabelle3!$D$9</c:f>
              <c:strCache>
                <c:ptCount val="1"/>
                <c:pt idx="0">
                  <c:v>1,4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Tabelle3!$D$22:$D$33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Tabelle3!$E$9</c:f>
              <c:strCache>
                <c:ptCount val="1"/>
                <c:pt idx="0">
                  <c:v>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Tabelle3!$E$22:$E$33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Tabelle3!$F$9</c:f>
              <c:strCache>
                <c:ptCount val="1"/>
                <c:pt idx="0">
                  <c:v>1,55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Tabelle3!$F$22:$F$33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Tabelle3!$G$9</c:f>
              <c:strCache>
                <c:ptCount val="1"/>
                <c:pt idx="0">
                  <c:v>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Tabelle3!$G$22:$G$33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Tabelle3!$H$9</c:f>
              <c:strCache>
                <c:ptCount val="1"/>
                <c:pt idx="0">
                  <c:v>1,65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Tabelle3!$H$22:$H$33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Tabelle3!$I$9</c:f>
              <c:strCache>
                <c:ptCount val="1"/>
                <c:pt idx="0">
                  <c:v>1,7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Tabelle3!$I$22:$I$33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Tabelle3!$J$9</c:f>
              <c:strCache>
                <c:ptCount val="1"/>
                <c:pt idx="0">
                  <c:v>1,75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Tabelle3!$A$22:$A$33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Tabelle3!$J$22:$J$33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3089679"/>
        <c:axId val="44056372"/>
      </c:scatterChart>
      <c:valAx>
        <c:axId val="13089679"/>
        <c:scaling>
          <c:orientation val="minMax"/>
          <c:max val="4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56372"/>
        <c:crosses val="autoZero"/>
        <c:crossBetween val="midCat"/>
        <c:dispUnits/>
        <c:majorUnit val="1"/>
      </c:valAx>
      <c:valAx>
        <c:axId val="4405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BG_rate</a:t>
                </a: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-0.007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089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36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Tabelle3!$A$10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Tabelle3!$A$11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Tabelle3!$B$11:$J$11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Tabelle3!$A$12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Tabelle3!$B$12:$J$12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Tabelle3!$A$13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Tabelle3!$A$14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Tabelle3!$B$14:$J$14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Tabelle3!$A$15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Tabelle3!$B$15:$J$15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Tabelle3!$A$16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Tabelle3!$B$16:$J$16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Tabelle3!$A$17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Tabelle3!$B$17:$J$17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Tabelle3!$A$18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Tabelle3!$A$19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Tabelle3!$B$19:$J$19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Tabelle3!$A$20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Tabelle3!$B$20:$J$20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Tabelle3!$A$21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Tabelle3!$B$21:$J$21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Tabelle3!$A$22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Tabelle3!$B$22:$J$22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Tabelle3!$A$23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Tabelle3!$B$23:$J$23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Tabelle3!$A$24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Tabelle3!$B$24:$J$24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Tabelle3!$A$25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Tabelle3!$B$25:$J$25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Tabelle3!$A$26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Tabelle3!$A$27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Tabelle3!$A$28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Tabelle3!$B$28:$J$28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Tabelle3!$A$29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Tabelle3!$B$29:$J$29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Tabelle3!$A$30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Tabelle3!$B$30:$J$30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Tabelle3!$A$31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Tabelle3!$B$31:$J$31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Tabelle3!$A$32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Tabelle3!$B$32:$J$32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Tabelle3!$A$33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Tabelle3!$B$33:$J$33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566373"/>
        <c:axId val="7315954"/>
      </c:scatterChart>
      <c:valAx>
        <c:axId val="2566373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15954"/>
        <c:crosses val="autoZero"/>
        <c:crossBetween val="midCat"/>
        <c:dispUnits/>
      </c:valAx>
      <c:valAx>
        <c:axId val="7315954"/>
        <c:scaling>
          <c:orientation val="minMax"/>
          <c:max val="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63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Tabelle3!$Y$10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Tabelle3!$Z$10:$AH$10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Tabelle3!$Y$11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Tabelle3!$Z$11:$AH$11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Tabelle3!$Y$12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Tabelle3!$Z$12:$AH$12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Tabelle3!$Y$13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Tabelle3!$Z$13:$AH$13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Tabelle3!$Y$14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Tabelle3!$Z$14:$AH$14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Tabelle3!$Y$15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Tabelle3!$Z$15:$AH$15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Tabelle3!$Y$16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Tabelle3!$Z$16:$AH$16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Tabelle3!$Y$17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Tabelle3!$Z$17:$AH$17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Tabelle3!$Y$18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Tabelle3!$Z$18:$AH$18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Tabelle3!$Y$19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Tabelle3!$Z$19:$AH$19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Tabelle3!$Y$20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Tabelle3!$Z$20:$AH$20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Tabelle3!$Y$21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Tabelle3!$Z$21:$AH$21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Tabelle3!$Y$22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Tabelle3!$Z$22:$AH$22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Tabelle3!$Y$23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Tabelle3!$Z$23:$AH$23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Tabelle3!$Y$24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Tabelle3!$Z$24:$AH$24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Tabelle3!$Y$25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Tabelle3!$Z$25:$AH$25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Tabelle3!$Y$26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Tabelle3!$Z$26:$AH$26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Tabelle3!$Y$27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Tabelle3!$Z$27:$AH$27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Tabelle3!$Y$28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Tabelle3!$Z$28:$AH$28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Tabelle3!$Y$29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Tabelle3!$Z$29:$AH$29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Tabelle3!$Y$30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Tabelle3!$Z$30:$AH$30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Tabelle3!$Y$31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Tabelle3!$Z$31:$AH$31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Tabelle3!$Y$32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Tabelle3!$Z$32:$AH$32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Tabelle3!$Y$33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Tabelle3!$Z$33:$AH$33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Tabelle3!$Y$34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Tabelle3!$Z$34:$AH$34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Tabelle3!$Y$35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Tabelle3!$Z$35:$AH$35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Tabelle3!$Y$36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Tabelle3!$Z$36:$AH$36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0836075"/>
        <c:axId val="45810720"/>
      </c:scatterChart>
      <c:valAx>
        <c:axId val="10836075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10720"/>
        <c:crosses val="autoZero"/>
        <c:crossBetween val="midCat"/>
        <c:dispUnits/>
      </c:valAx>
      <c:valAx>
        <c:axId val="45810720"/>
        <c:scaling>
          <c:orientation val="minMax"/>
          <c:max val="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36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FM_Hd_32_BU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775"/>
          <c:w val="0.9437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Tabelle3!$Z$9</c:f>
              <c:strCache>
                <c:ptCount val="1"/>
                <c:pt idx="0">
                  <c:v>1,2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Tabelle3!$Z$10:$Z$24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Tabelle3!$AA$9</c:f>
              <c:strCache>
                <c:ptCount val="1"/>
                <c:pt idx="0">
                  <c:v>1,3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Tabelle3!$AA$10:$AA$24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Tabelle3!$AB$9</c:f>
              <c:strCache>
                <c:ptCount val="1"/>
                <c:pt idx="0">
                  <c:v>1,4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Tabelle3!$AB$10:$AB$24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Tabelle3!$AC$9</c:f>
              <c:strCache>
                <c:ptCount val="1"/>
                <c:pt idx="0">
                  <c:v>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Tabelle3!$AC$10:$AC$24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Tabelle3!$AD$9</c:f>
              <c:strCache>
                <c:ptCount val="1"/>
                <c:pt idx="0">
                  <c:v>1,55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Tabelle3!$AD$10:$AD$24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Tabelle3!$AE$9</c:f>
              <c:strCache>
                <c:ptCount val="1"/>
                <c:pt idx="0">
                  <c:v>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Tabelle3!$AE$10:$AE$24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Tabelle3!$AF$9</c:f>
              <c:strCache>
                <c:ptCount val="1"/>
                <c:pt idx="0">
                  <c:v>1,65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Tabelle3!$AF$10:$AF$24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Tabelle3!$AG$9</c:f>
              <c:strCache>
                <c:ptCount val="1"/>
                <c:pt idx="0">
                  <c:v>1,7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Tabelle3!$AG$10:$AG$24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Tabelle3!$AH$9</c:f>
              <c:strCache>
                <c:ptCount val="1"/>
                <c:pt idx="0">
                  <c:v>1,75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Tabelle3!$Y$10:$Y$24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Tabelle3!$AH$10:$AH$24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3442465"/>
        <c:axId val="6327614"/>
      </c:scatterChart>
      <c:valAx>
        <c:axId val="53442465"/>
        <c:scaling>
          <c:orientation val="minMax"/>
          <c:max val="31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327614"/>
        <c:crosses val="autoZero"/>
        <c:crossBetween val="midCat"/>
        <c:dispUnits/>
        <c:majorUnit val="1"/>
      </c:valAx>
      <c:valAx>
        <c:axId val="632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Bg_rate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-0.007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424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05"/>
          <c:w val="0.10175"/>
          <c:h val="0.73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FM_Hd_32_BU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715"/>
          <c:w val="0.97275"/>
          <c:h val="0.8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Tabelle3!$Z$9</c:f>
              <c:strCache>
                <c:ptCount val="1"/>
                <c:pt idx="0">
                  <c:v>1,2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Tabelle3!$Z$10:$Z$36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Tabelle3!$AA$9</c:f>
              <c:strCache>
                <c:ptCount val="1"/>
                <c:pt idx="0">
                  <c:v>1,3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Tabelle3!$AA$10:$AA$36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Tabelle3!$AB$9</c:f>
              <c:strCache>
                <c:ptCount val="1"/>
                <c:pt idx="0">
                  <c:v>1,4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Tabelle3!$AB$10:$AB$36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Tabelle3!$AC$9</c:f>
              <c:strCache>
                <c:ptCount val="1"/>
                <c:pt idx="0">
                  <c:v>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Tabelle3!$AC$10:$AC$36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Tabelle3!$AD$9</c:f>
              <c:strCache>
                <c:ptCount val="1"/>
                <c:pt idx="0">
                  <c:v>1,55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Tabelle3!$AD$10:$AD$36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Tabelle3!$AE$9</c:f>
              <c:strCache>
                <c:ptCount val="1"/>
                <c:pt idx="0">
                  <c:v>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Tabelle3!$AE$10:$AE$36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Tabelle3!$AF$9</c:f>
              <c:strCache>
                <c:ptCount val="1"/>
                <c:pt idx="0">
                  <c:v>1,65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Tabelle3!$AF$10:$AF$36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Tabelle3!$AG$9</c:f>
              <c:strCache>
                <c:ptCount val="1"/>
                <c:pt idx="0">
                  <c:v>1,7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Tabelle3!$AG$10:$AG$36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Tabelle3!$AH$9</c:f>
              <c:strCache>
                <c:ptCount val="1"/>
                <c:pt idx="0">
                  <c:v>1,75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Tabelle3!$Y$10:$Y$36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Tabelle3!$AH$10:$AH$36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49283079"/>
        <c:axId val="19923148"/>
      </c:scatterChart>
      <c:valAx>
        <c:axId val="49283079"/>
        <c:scaling>
          <c:orientation val="minMax"/>
          <c:max val="43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923148"/>
        <c:crosses val="autoZero"/>
        <c:crossBetween val="midCat"/>
        <c:dispUnits/>
        <c:majorUnit val="1"/>
      </c:valAx>
      <c:valAx>
        <c:axId val="1992314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Bg_rate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-0.007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283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1435"/>
          <c:w val="0.90375"/>
          <c:h val="0.06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FM_Hd_32_AL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775"/>
          <c:w val="0.9552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Tabelle3!$B$9</c:f>
              <c:strCache>
                <c:ptCount val="1"/>
                <c:pt idx="0">
                  <c:v>1,2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Tabelle3!$B$10:$B$33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Tabelle3!$C$9</c:f>
              <c:strCache>
                <c:ptCount val="1"/>
                <c:pt idx="0">
                  <c:v>1,3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Tabelle3!$C$10:$C$33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Tabelle3!$D$9</c:f>
              <c:strCache>
                <c:ptCount val="1"/>
                <c:pt idx="0">
                  <c:v>1,4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Tabelle3!$D$10:$D$33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Tabelle3!$E$9</c:f>
              <c:strCache>
                <c:ptCount val="1"/>
                <c:pt idx="0">
                  <c:v>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Tabelle3!$E$10:$E$33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Tabelle3!$F$9</c:f>
              <c:strCache>
                <c:ptCount val="1"/>
                <c:pt idx="0">
                  <c:v>1,55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Tabelle3!$F$10:$F$33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Tabelle3!$G$9</c:f>
              <c:strCache>
                <c:ptCount val="1"/>
                <c:pt idx="0">
                  <c:v>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Tabelle3!$G$10:$G$33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Tabelle3!$H$9</c:f>
              <c:strCache>
                <c:ptCount val="1"/>
                <c:pt idx="0">
                  <c:v>1,65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Tabelle3!$H$10:$H$33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Tabelle3!$I$9</c:f>
              <c:strCache>
                <c:ptCount val="1"/>
                <c:pt idx="0">
                  <c:v>1,7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Tabelle3!$I$10:$I$33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Tabelle3!$J$9</c:f>
              <c:strCache>
                <c:ptCount val="1"/>
                <c:pt idx="0">
                  <c:v>1,75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Tabelle3!$A$10:$A$33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Tabelle3!$J$10:$J$33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40900381"/>
        <c:axId val="45260362"/>
      </c:scatterChart>
      <c:valAx>
        <c:axId val="40900381"/>
        <c:scaling>
          <c:orientation val="minMax"/>
          <c:max val="46"/>
          <c:min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60362"/>
        <c:crosses val="autoZero"/>
        <c:crossBetween val="midCat"/>
        <c:dispUnits/>
        <c:majorUnit val="1"/>
      </c:valAx>
      <c:valAx>
        <c:axId val="45260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Bg_rate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-0.007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00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.13575"/>
          <c:w val="0.90225"/>
          <c:h val="0.06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FM_Hd_32_BU</a:t>
            </a:r>
          </a:p>
        </c:rich>
      </c:tx>
      <c:layout>
        <c:manualLayout>
          <c:xMode val="factor"/>
          <c:yMode val="factor"/>
          <c:x val="0.027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45"/>
          <c:w val="0.919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Tabelle3!$Y$10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Tabelle3!$Z$10:$AH$10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Tabelle3!$Y$11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Tabelle3!$Z$11:$AH$11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Tabelle3!$Y$12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Tabelle3!$Z$12:$AH$12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Tabelle3!$Y$13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Tabelle3!$Z$13:$AH$13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Tabelle3!$Y$14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Tabelle3!$Z$14:$AH$14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Tabelle3!$Y$15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Tabelle3!$Z$15:$AH$15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Tabelle3!$Y$16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Tabelle3!$Z$16:$AH$16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Tabelle3!$Y$17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Tabelle3!$Z$17:$AH$17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Tabelle3!$Y$18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Tabelle3!$Z$18:$AH$18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Tabelle3!$Y$19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Tabelle3!$Z$19:$AH$19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Tabelle3!$Y$20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Tabelle3!$Z$20:$AH$20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Tabelle3!$Y$21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Tabelle3!$Z$21:$AH$21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Tabelle3!$Y$22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Tabelle3!$Z$22:$AH$22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Tabelle3!$Y$23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Tabelle3!$Z$23:$AH$23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Tabelle3!$Y$24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Tabelle3!$Z$24:$AH$24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Tabelle3!$Y$25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Tabelle3!$Z$25:$AH$25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Tabelle3!$Y$26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Tabelle3!$Z$26:$AH$26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Tabelle3!$Y$27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Tabelle3!$Z$27:$AH$27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Tabelle3!$Y$28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Tabelle3!$Z$28:$AH$28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Tabelle3!$Y$29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Tabelle3!$Z$29:$AH$29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Tabelle3!$Y$30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Tabelle3!$Z$30:$AH$30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Tabelle3!$Y$31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Tabelle3!$Z$31:$AH$31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Tabelle3!$Y$32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Tabelle3!$Z$32:$AH$32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Tabelle3!$Y$33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Tabelle3!$Z$33:$AH$33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Tabelle3!$Y$34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Tabelle3!$Z$34:$AH$34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Tabelle3!$Y$35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Tabelle3!$Z$35:$AH$35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Tabelle3!$Y$36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Tabelle3!$Z$36:$AH$36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7482083"/>
        <c:axId val="13238584"/>
      </c:scatterChart>
      <c:valAx>
        <c:axId val="3748208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,</a:t>
                </a: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kV</a:t>
                </a:r>
              </a:p>
            </c:rich>
          </c:tx>
          <c:layout>
            <c:manualLayout>
              <c:xMode val="factor"/>
              <c:yMode val="factor"/>
              <c:x val="0.051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238584"/>
        <c:crosses val="autoZero"/>
        <c:crossBetween val="midCat"/>
        <c:dispUnits/>
      </c:valAx>
      <c:valAx>
        <c:axId val="1323858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,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Hz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482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FM_Hd_32_AL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275"/>
          <c:w val="0.9415"/>
          <c:h val="0.9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Tabelle3!$A$10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Tabelle3!$A$11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Tabelle3!$B$11:$J$11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Tabelle3!$A$12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Tabelle3!$B$12:$J$12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Tabelle3!$A$13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Tabelle3!$A$14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Tabelle3!$B$14:$J$14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Tabelle3!$A$15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Tabelle3!$B$15:$J$15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Tabelle3!$A$16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Tabelle3!$B$16:$J$16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Tabelle3!$A$17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Tabelle3!$B$17:$J$17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Tabelle3!$A$18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Tabelle3!$A$19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Tabelle3!$B$19:$J$19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Tabelle3!$A$20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Tabelle3!$B$20:$J$20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Tabelle3!$A$21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Tabelle3!$B$21:$J$21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Tabelle3!$A$22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Tabelle3!$B$22:$J$22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Tabelle3!$A$23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Tabelle3!$B$23:$J$23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Tabelle3!$A$24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Tabelle3!$B$24:$J$24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Tabelle3!$A$25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Tabelle3!$B$25:$J$25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Tabelle3!$A$26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Tabelle3!$A$27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Tabelle3!$A$28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Tabelle3!$B$28:$J$28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Tabelle3!$A$29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Tabelle3!$B$29:$J$29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Tabelle3!$A$30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Tabelle3!$B$30:$J$30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Tabelle3!$A$31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Tabelle3!$B$31:$J$31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Tabelle3!$A$32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Tabelle3!$B$32:$J$32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Tabelle3!$A$33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Tabelle3!$B$33:$J$33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8374617"/>
        <c:axId val="60686614"/>
      </c:scatterChart>
      <c:valAx>
        <c:axId val="4837461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kV</a:t>
                </a:r>
              </a:p>
            </c:rich>
          </c:tx>
          <c:layout>
            <c:manualLayout>
              <c:xMode val="factor"/>
              <c:yMode val="factor"/>
              <c:x val="0.048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686614"/>
        <c:crosses val="autoZero"/>
        <c:crossBetween val="midCat"/>
        <c:dispUnits/>
      </c:valAx>
      <c:valAx>
        <c:axId val="6068661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Ratze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746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Tabelle3!$B$34:$J$34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5081343"/>
        <c:axId val="34705764"/>
      </c:scatterChart>
      <c:valAx>
        <c:axId val="15081343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05764"/>
        <c:crosses val="autoZero"/>
        <c:crossBetween val="midCat"/>
        <c:dispUnits/>
      </c:valAx>
      <c:valAx>
        <c:axId val="3470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81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FM_Hd_32_B160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2808185"/>
        <c:axId val="57457590"/>
      </c:scatterChart>
      <c:valAx>
        <c:axId val="2280818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57590"/>
        <c:crosses val="autoZero"/>
        <c:crossBetween val="midCat"/>
        <c:dispUnits/>
      </c:valAx>
      <c:valAx>
        <c:axId val="5745759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808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Tabelle3!$B$36:$J$36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Tabelle3!$B$37:$J$37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6943061"/>
        <c:axId val="62300578"/>
      </c:scatterChart>
      <c:valAx>
        <c:axId val="66943061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00578"/>
        <c:crosses val="autoZero"/>
        <c:crossBetween val="midCat"/>
        <c:dispUnits/>
      </c:valAx>
      <c:valAx>
        <c:axId val="6230057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943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Tabelle3!$Z$39:$AH$39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Tabelle3!$Z$9:$AH$9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Tabelle3!$Z$40:$AH$40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1886299"/>
        <c:axId val="49872208"/>
      </c:scatterChart>
      <c:valAx>
        <c:axId val="61886299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872208"/>
        <c:crosses val="autoZero"/>
        <c:crossBetween val="midCat"/>
        <c:dispUnits/>
      </c:valAx>
      <c:valAx>
        <c:axId val="4987220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862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Module!#REF!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657375"/>
        <c:axId val="3451140"/>
      </c:scatterChart>
      <c:valAx>
        <c:axId val="55657375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51140"/>
        <c:crosses val="autoZero"/>
        <c:crossBetween val="midCat"/>
        <c:dispUnits/>
      </c:valAx>
      <c:valAx>
        <c:axId val="3451140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657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91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32974197"/>
        <c:axId val="16727618"/>
      </c:scatterChart>
      <c:valAx>
        <c:axId val="3297419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27618"/>
        <c:crosses val="autoZero"/>
        <c:crossBetween val="midCat"/>
        <c:dispUnits/>
      </c:valAx>
      <c:valAx>
        <c:axId val="1672761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41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44725"/>
          <c:w val="0.1275"/>
          <c:h val="0.433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6,4164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-0,0002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0,9989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15338875"/>
        <c:axId val="42174192"/>
      </c:scatterChart>
      <c:valAx>
        <c:axId val="15338875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74192"/>
        <c:crosses val="autoZero"/>
        <c:crossBetween val="midCat"/>
        <c:dispUnits/>
      </c:valAx>
      <c:valAx>
        <c:axId val="4217419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388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8125"/>
          <c:w val="0.956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'[1]Module'!$V$6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'[1]Module'!$Q$7:$Q$28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cat>
          <c:val>
            <c:numRef>
              <c:f>'[1]Module'!$V$7:$V$28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129</c:v>
                </c:pt>
                <c:pt idx="11">
                  <c:v>170</c:v>
                </c:pt>
                <c:pt idx="12">
                  <c:v>293</c:v>
                </c:pt>
                <c:pt idx="13">
                  <c:v>138</c:v>
                </c:pt>
                <c:pt idx="14">
                  <c:v>12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15092017"/>
        <c:axId val="35015310"/>
      </c:barChart>
      <c:catAx>
        <c:axId val="15092017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015310"/>
        <c:crosses val="autoZero"/>
        <c:auto val="0"/>
        <c:lblOffset val="100"/>
        <c:noMultiLvlLbl val="0"/>
      </c:catAx>
      <c:valAx>
        <c:axId val="35015310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0920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FM_Hd_32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9125"/>
          <c:h val="0.9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8811031"/>
        <c:axId val="54193308"/>
      </c:scatterChart>
      <c:valAx>
        <c:axId val="881103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93308"/>
        <c:crosses val="autoZero"/>
        <c:crossBetween val="midCat"/>
        <c:dispUnits/>
      </c:valAx>
      <c:valAx>
        <c:axId val="5419330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11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432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FM_Hd_32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"/>
          <c:w val="0.96725"/>
          <c:h val="0.84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28102061"/>
        <c:axId val="9653402"/>
      </c:scatterChart>
      <c:valAx>
        <c:axId val="28102061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653402"/>
        <c:crosses val="autoZero"/>
        <c:crossBetween val="midCat"/>
        <c:dispUnits/>
      </c:valAx>
      <c:valAx>
        <c:axId val="9653402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02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1655"/>
          <c:w val="0.1505"/>
          <c:h val="0.20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FM_Hd_32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15"/>
          <c:w val="0.94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513203"/>
        <c:axId val="65447432"/>
      </c:lineChart>
      <c:catAx>
        <c:axId val="11513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5447432"/>
        <c:crosses val="autoZero"/>
        <c:auto val="1"/>
        <c:lblOffset val="100"/>
        <c:tickLblSkip val="1"/>
        <c:tickMarkSkip val="3"/>
        <c:noMultiLvlLbl val="0"/>
      </c:catAx>
      <c:valAx>
        <c:axId val="65447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13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79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3010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3010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65</xdr:row>
      <xdr:rowOff>85725</xdr:rowOff>
    </xdr:from>
    <xdr:to>
      <xdr:col>17</xdr:col>
      <xdr:colOff>114300</xdr:colOff>
      <xdr:row>71</xdr:row>
      <xdr:rowOff>114300</xdr:rowOff>
    </xdr:to>
    <xdr:sp>
      <xdr:nvSpPr>
        <xdr:cNvPr id="3" name="AutoShape 49"/>
        <xdr:cNvSpPr>
          <a:spLocks/>
        </xdr:cNvSpPr>
      </xdr:nvSpPr>
      <xdr:spPr>
        <a:xfrm>
          <a:off x="8296275" y="9115425"/>
          <a:ext cx="809625" cy="828675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80</xdr:row>
      <xdr:rowOff>76200</xdr:rowOff>
    </xdr:from>
    <xdr:to>
      <xdr:col>10</xdr:col>
      <xdr:colOff>457200</xdr:colOff>
      <xdr:row>97</xdr:row>
      <xdr:rowOff>104775</xdr:rowOff>
    </xdr:to>
    <xdr:graphicFrame>
      <xdr:nvGraphicFramePr>
        <xdr:cNvPr id="2" name="Chart 10"/>
        <xdr:cNvGraphicFramePr/>
      </xdr:nvGraphicFramePr>
      <xdr:xfrm>
        <a:off x="247650" y="13249275"/>
        <a:ext cx="57626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3" name="Chart 13"/>
        <xdr:cNvGraphicFramePr/>
      </xdr:nvGraphicFramePr>
      <xdr:xfrm>
        <a:off x="19621500" y="1771650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81</xdr:row>
      <xdr:rowOff>0</xdr:rowOff>
    </xdr:from>
    <xdr:to>
      <xdr:col>17</xdr:col>
      <xdr:colOff>590550</xdr:colOff>
      <xdr:row>97</xdr:row>
      <xdr:rowOff>123825</xdr:rowOff>
    </xdr:to>
    <xdr:graphicFrame>
      <xdr:nvGraphicFramePr>
        <xdr:cNvPr id="4" name="Chart 14"/>
        <xdr:cNvGraphicFramePr/>
      </xdr:nvGraphicFramePr>
      <xdr:xfrm>
        <a:off x="6657975" y="13344525"/>
        <a:ext cx="36480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97</xdr:row>
      <xdr:rowOff>133350</xdr:rowOff>
    </xdr:from>
    <xdr:to>
      <xdr:col>10</xdr:col>
      <xdr:colOff>133350</xdr:colOff>
      <xdr:row>114</xdr:row>
      <xdr:rowOff>152400</xdr:rowOff>
    </xdr:to>
    <xdr:graphicFrame>
      <xdr:nvGraphicFramePr>
        <xdr:cNvPr id="5" name="Chart 15"/>
        <xdr:cNvGraphicFramePr/>
      </xdr:nvGraphicFramePr>
      <xdr:xfrm>
        <a:off x="133350" y="16068675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99</xdr:row>
      <xdr:rowOff>0</xdr:rowOff>
    </xdr:from>
    <xdr:to>
      <xdr:col>19</xdr:col>
      <xdr:colOff>571500</xdr:colOff>
      <xdr:row>115</xdr:row>
      <xdr:rowOff>142875</xdr:rowOff>
    </xdr:to>
    <xdr:graphicFrame>
      <xdr:nvGraphicFramePr>
        <xdr:cNvPr id="6" name="Chart 16"/>
        <xdr:cNvGraphicFramePr/>
      </xdr:nvGraphicFramePr>
      <xdr:xfrm>
        <a:off x="6657975" y="16259175"/>
        <a:ext cx="51530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152400</xdr:colOff>
      <xdr:row>132</xdr:row>
      <xdr:rowOff>142875</xdr:rowOff>
    </xdr:to>
    <xdr:graphicFrame>
      <xdr:nvGraphicFramePr>
        <xdr:cNvPr id="7" name="Chart 17"/>
        <xdr:cNvGraphicFramePr/>
      </xdr:nvGraphicFramePr>
      <xdr:xfrm>
        <a:off x="0" y="19011900"/>
        <a:ext cx="51530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8</xdr:row>
      <xdr:rowOff>9525</xdr:rowOff>
    </xdr:from>
    <xdr:to>
      <xdr:col>17</xdr:col>
      <xdr:colOff>161925</xdr:colOff>
      <xdr:row>24</xdr:row>
      <xdr:rowOff>95250</xdr:rowOff>
    </xdr:to>
    <xdr:graphicFrame>
      <xdr:nvGraphicFramePr>
        <xdr:cNvPr id="1" name="Chart 6"/>
        <xdr:cNvGraphicFramePr/>
      </xdr:nvGraphicFramePr>
      <xdr:xfrm>
        <a:off x="8448675" y="1371600"/>
        <a:ext cx="4667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24</xdr:row>
      <xdr:rowOff>95250</xdr:rowOff>
    </xdr:from>
    <xdr:to>
      <xdr:col>17</xdr:col>
      <xdr:colOff>161925</xdr:colOff>
      <xdr:row>41</xdr:row>
      <xdr:rowOff>9525</xdr:rowOff>
    </xdr:to>
    <xdr:graphicFrame>
      <xdr:nvGraphicFramePr>
        <xdr:cNvPr id="2" name="Chart 8"/>
        <xdr:cNvGraphicFramePr/>
      </xdr:nvGraphicFramePr>
      <xdr:xfrm>
        <a:off x="8448675" y="4076700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7</xdr:row>
      <xdr:rowOff>161925</xdr:rowOff>
    </xdr:from>
    <xdr:to>
      <xdr:col>23</xdr:col>
      <xdr:colOff>361950</xdr:colOff>
      <xdr:row>26</xdr:row>
      <xdr:rowOff>95250</xdr:rowOff>
    </xdr:to>
    <xdr:graphicFrame>
      <xdr:nvGraphicFramePr>
        <xdr:cNvPr id="3" name="Chart 10"/>
        <xdr:cNvGraphicFramePr/>
      </xdr:nvGraphicFramePr>
      <xdr:xfrm>
        <a:off x="13220700" y="1352550"/>
        <a:ext cx="4667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26</xdr:row>
      <xdr:rowOff>142875</xdr:rowOff>
    </xdr:from>
    <xdr:to>
      <xdr:col>23</xdr:col>
      <xdr:colOff>361950</xdr:colOff>
      <xdr:row>45</xdr:row>
      <xdr:rowOff>66675</xdr:rowOff>
    </xdr:to>
    <xdr:graphicFrame>
      <xdr:nvGraphicFramePr>
        <xdr:cNvPr id="4" name="Chart 11"/>
        <xdr:cNvGraphicFramePr/>
      </xdr:nvGraphicFramePr>
      <xdr:xfrm>
        <a:off x="13220700" y="4448175"/>
        <a:ext cx="466725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581025</xdr:colOff>
      <xdr:row>42</xdr:row>
      <xdr:rowOff>28575</xdr:rowOff>
    </xdr:from>
    <xdr:to>
      <xdr:col>17</xdr:col>
      <xdr:colOff>685800</xdr:colOff>
      <xdr:row>58</xdr:row>
      <xdr:rowOff>152400</xdr:rowOff>
    </xdr:to>
    <xdr:graphicFrame>
      <xdr:nvGraphicFramePr>
        <xdr:cNvPr id="5" name="Chart 12"/>
        <xdr:cNvGraphicFramePr/>
      </xdr:nvGraphicFramePr>
      <xdr:xfrm>
        <a:off x="8963025" y="6981825"/>
        <a:ext cx="46767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47625</xdr:colOff>
      <xdr:row>61</xdr:row>
      <xdr:rowOff>28575</xdr:rowOff>
    </xdr:from>
    <xdr:to>
      <xdr:col>23</xdr:col>
      <xdr:colOff>542925</xdr:colOff>
      <xdr:row>77</xdr:row>
      <xdr:rowOff>47625</xdr:rowOff>
    </xdr:to>
    <xdr:graphicFrame>
      <xdr:nvGraphicFramePr>
        <xdr:cNvPr id="6" name="Chart 13"/>
        <xdr:cNvGraphicFramePr/>
      </xdr:nvGraphicFramePr>
      <xdr:xfrm>
        <a:off x="12239625" y="10058400"/>
        <a:ext cx="582930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47625</xdr:colOff>
      <xdr:row>77</xdr:row>
      <xdr:rowOff>38100</xdr:rowOff>
    </xdr:from>
    <xdr:to>
      <xdr:col>23</xdr:col>
      <xdr:colOff>552450</xdr:colOff>
      <xdr:row>93</xdr:row>
      <xdr:rowOff>57150</xdr:rowOff>
    </xdr:to>
    <xdr:graphicFrame>
      <xdr:nvGraphicFramePr>
        <xdr:cNvPr id="7" name="Chart 14"/>
        <xdr:cNvGraphicFramePr/>
      </xdr:nvGraphicFramePr>
      <xdr:xfrm>
        <a:off x="12239625" y="12658725"/>
        <a:ext cx="58388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38100</xdr:colOff>
      <xdr:row>93</xdr:row>
      <xdr:rowOff>57150</xdr:rowOff>
    </xdr:from>
    <xdr:to>
      <xdr:col>22</xdr:col>
      <xdr:colOff>542925</xdr:colOff>
      <xdr:row>108</xdr:row>
      <xdr:rowOff>19050</xdr:rowOff>
    </xdr:to>
    <xdr:graphicFrame>
      <xdr:nvGraphicFramePr>
        <xdr:cNvPr id="8" name="Chart 15"/>
        <xdr:cNvGraphicFramePr/>
      </xdr:nvGraphicFramePr>
      <xdr:xfrm>
        <a:off x="12992100" y="15268575"/>
        <a:ext cx="4314825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38100</xdr:colOff>
      <xdr:row>108</xdr:row>
      <xdr:rowOff>19050</xdr:rowOff>
    </xdr:from>
    <xdr:to>
      <xdr:col>22</xdr:col>
      <xdr:colOff>542925</xdr:colOff>
      <xdr:row>122</xdr:row>
      <xdr:rowOff>133350</xdr:rowOff>
    </xdr:to>
    <xdr:graphicFrame>
      <xdr:nvGraphicFramePr>
        <xdr:cNvPr id="9" name="Chart 16"/>
        <xdr:cNvGraphicFramePr/>
      </xdr:nvGraphicFramePr>
      <xdr:xfrm>
        <a:off x="12992100" y="17659350"/>
        <a:ext cx="43148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295275</xdr:colOff>
      <xdr:row>39</xdr:row>
      <xdr:rowOff>142875</xdr:rowOff>
    </xdr:from>
    <xdr:to>
      <xdr:col>11</xdr:col>
      <xdr:colOff>390525</xdr:colOff>
      <xdr:row>56</xdr:row>
      <xdr:rowOff>57150</xdr:rowOff>
    </xdr:to>
    <xdr:graphicFrame>
      <xdr:nvGraphicFramePr>
        <xdr:cNvPr id="10" name="Chart 17"/>
        <xdr:cNvGraphicFramePr/>
      </xdr:nvGraphicFramePr>
      <xdr:xfrm>
        <a:off x="4105275" y="6581775"/>
        <a:ext cx="46672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6</xdr:col>
      <xdr:colOff>95250</xdr:colOff>
      <xdr:row>55</xdr:row>
      <xdr:rowOff>142875</xdr:rowOff>
    </xdr:to>
    <xdr:graphicFrame>
      <xdr:nvGraphicFramePr>
        <xdr:cNvPr id="11" name="Chart 18"/>
        <xdr:cNvGraphicFramePr/>
      </xdr:nvGraphicFramePr>
      <xdr:xfrm>
        <a:off x="0" y="6505575"/>
        <a:ext cx="46672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704850</xdr:colOff>
      <xdr:row>43</xdr:row>
      <xdr:rowOff>66675</xdr:rowOff>
    </xdr:from>
    <xdr:to>
      <xdr:col>31</xdr:col>
      <xdr:colOff>0</xdr:colOff>
      <xdr:row>60</xdr:row>
      <xdr:rowOff>9525</xdr:rowOff>
    </xdr:to>
    <xdr:graphicFrame>
      <xdr:nvGraphicFramePr>
        <xdr:cNvPr id="12" name="Chart 20"/>
        <xdr:cNvGraphicFramePr/>
      </xdr:nvGraphicFramePr>
      <xdr:xfrm>
        <a:off x="18992850" y="7181850"/>
        <a:ext cx="466725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0\FM_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  <sheetDataSet>
      <sheetData sheetId="1">
        <row r="6">
          <cell r="V6" t="str">
            <v>Ph_summ</v>
          </cell>
        </row>
        <row r="7">
          <cell r="Q7">
            <v>250</v>
          </cell>
          <cell r="V7">
            <v>0</v>
          </cell>
        </row>
        <row r="8">
          <cell r="Q8">
            <v>240</v>
          </cell>
          <cell r="V8">
            <v>0</v>
          </cell>
        </row>
        <row r="9">
          <cell r="Q9">
            <v>230</v>
          </cell>
          <cell r="V9">
            <v>0</v>
          </cell>
        </row>
        <row r="10">
          <cell r="Q10">
            <v>225</v>
          </cell>
          <cell r="V10">
            <v>0</v>
          </cell>
        </row>
        <row r="11">
          <cell r="Q11">
            <v>220</v>
          </cell>
          <cell r="V11">
            <v>0</v>
          </cell>
        </row>
        <row r="12">
          <cell r="Q12">
            <v>215</v>
          </cell>
          <cell r="V12">
            <v>0</v>
          </cell>
        </row>
        <row r="13">
          <cell r="Q13">
            <v>210</v>
          </cell>
          <cell r="V13">
            <v>0</v>
          </cell>
        </row>
        <row r="14">
          <cell r="Q14">
            <v>205</v>
          </cell>
          <cell r="V14">
            <v>0</v>
          </cell>
        </row>
        <row r="15">
          <cell r="Q15">
            <v>200</v>
          </cell>
          <cell r="V15">
            <v>0</v>
          </cell>
        </row>
        <row r="16">
          <cell r="Q16">
            <v>195</v>
          </cell>
          <cell r="V16">
            <v>25</v>
          </cell>
        </row>
        <row r="17">
          <cell r="Q17">
            <v>190</v>
          </cell>
          <cell r="V17">
            <v>129</v>
          </cell>
        </row>
        <row r="18">
          <cell r="Q18">
            <v>185</v>
          </cell>
          <cell r="V18">
            <v>170</v>
          </cell>
        </row>
        <row r="19">
          <cell r="Q19">
            <v>180</v>
          </cell>
          <cell r="V19">
            <v>293</v>
          </cell>
        </row>
        <row r="20">
          <cell r="Q20">
            <v>175</v>
          </cell>
          <cell r="V20">
            <v>138</v>
          </cell>
        </row>
        <row r="21">
          <cell r="Q21">
            <v>170</v>
          </cell>
          <cell r="V21">
            <v>12</v>
          </cell>
        </row>
        <row r="22">
          <cell r="Q22">
            <v>165</v>
          </cell>
          <cell r="V22">
            <v>1</v>
          </cell>
        </row>
        <row r="23">
          <cell r="Q23">
            <v>160</v>
          </cell>
          <cell r="V23">
            <v>0</v>
          </cell>
        </row>
        <row r="24">
          <cell r="Q24">
            <v>155</v>
          </cell>
          <cell r="V24">
            <v>0</v>
          </cell>
        </row>
        <row r="25">
          <cell r="Q25">
            <v>150</v>
          </cell>
          <cell r="V25">
            <v>0</v>
          </cell>
        </row>
        <row r="26">
          <cell r="Q26">
            <v>100</v>
          </cell>
          <cell r="V26">
            <v>0</v>
          </cell>
        </row>
        <row r="27">
          <cell r="Q27">
            <v>50</v>
          </cell>
          <cell r="V27">
            <v>0</v>
          </cell>
        </row>
        <row r="28">
          <cell r="Q28">
            <v>0</v>
          </cell>
          <cell r="V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6">
      <selection activeCell="Q49" sqref="Q49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30">
        <v>0.41891146057248074</v>
      </c>
    </row>
    <row r="3" spans="4:7" ht="12.75">
      <c r="D3" s="1" t="s">
        <v>11</v>
      </c>
      <c r="E3" s="4">
        <v>80.8</v>
      </c>
      <c r="F3" s="3"/>
      <c r="G3" s="131">
        <v>80</v>
      </c>
    </row>
    <row r="4" spans="4:5" ht="13.5">
      <c r="D4" s="299" t="s">
        <v>2</v>
      </c>
      <c r="E4" s="299"/>
    </row>
    <row r="6" spans="1:16" ht="13.5" thickBot="1">
      <c r="A6" s="55" t="s">
        <v>12</v>
      </c>
      <c r="B6" s="307" t="s">
        <v>63</v>
      </c>
      <c r="C6" s="308"/>
      <c r="D6" s="5"/>
      <c r="E6" s="5"/>
      <c r="F6" s="5"/>
      <c r="G6" s="5"/>
      <c r="H6" s="5"/>
      <c r="N6" s="55" t="s">
        <v>12</v>
      </c>
      <c r="O6" s="307" t="s">
        <v>63</v>
      </c>
      <c r="P6" s="308"/>
    </row>
    <row r="7" spans="1:16" ht="14.25" thickBot="1" thickTop="1">
      <c r="A7" s="49" t="s">
        <v>9</v>
      </c>
      <c r="B7" s="309" t="s">
        <v>66</v>
      </c>
      <c r="C7" s="310"/>
      <c r="D7" s="310"/>
      <c r="E7" s="310"/>
      <c r="F7" s="310"/>
      <c r="G7" s="310"/>
      <c r="H7" s="311"/>
      <c r="I7" s="309" t="s">
        <v>67</v>
      </c>
      <c r="J7" s="310"/>
      <c r="K7" s="310"/>
      <c r="L7" s="310"/>
      <c r="M7" s="310"/>
      <c r="N7" s="310"/>
      <c r="O7" s="312"/>
      <c r="P7" s="76" t="s">
        <v>9</v>
      </c>
    </row>
    <row r="8" spans="1:16" ht="13.5" thickBot="1">
      <c r="A8" s="50" t="s">
        <v>13</v>
      </c>
      <c r="B8" s="6"/>
      <c r="C8" s="6"/>
      <c r="D8" s="7"/>
      <c r="E8" s="8"/>
      <c r="F8" s="6"/>
      <c r="G8" s="7"/>
      <c r="H8" s="9"/>
      <c r="I8" s="6"/>
      <c r="J8" s="6"/>
      <c r="K8" s="7"/>
      <c r="L8" s="8"/>
      <c r="M8" s="6"/>
      <c r="N8" s="7"/>
      <c r="O8" s="77"/>
      <c r="P8" s="74" t="s">
        <v>13</v>
      </c>
    </row>
    <row r="9" spans="1:16" ht="14.25" thickBot="1">
      <c r="A9" s="51" t="s">
        <v>0</v>
      </c>
      <c r="B9" s="10" t="s">
        <v>3</v>
      </c>
      <c r="C9" s="11" t="s">
        <v>5</v>
      </c>
      <c r="D9" s="11" t="s">
        <v>7</v>
      </c>
      <c r="E9" s="11" t="s">
        <v>4</v>
      </c>
      <c r="F9" s="11" t="s">
        <v>6</v>
      </c>
      <c r="G9" s="11" t="s">
        <v>8</v>
      </c>
      <c r="H9" s="12" t="s">
        <v>27</v>
      </c>
      <c r="I9" s="10" t="s">
        <v>3</v>
      </c>
      <c r="J9" s="11" t="s">
        <v>5</v>
      </c>
      <c r="K9" s="29" t="s">
        <v>7</v>
      </c>
      <c r="L9" s="28" t="s">
        <v>4</v>
      </c>
      <c r="M9" s="11" t="s">
        <v>6</v>
      </c>
      <c r="N9" s="11" t="s">
        <v>8</v>
      </c>
      <c r="O9" s="29" t="s">
        <v>27</v>
      </c>
      <c r="P9" s="75" t="s">
        <v>0</v>
      </c>
    </row>
    <row r="10" spans="1:16" s="78" customFormat="1" ht="10.5" customHeight="1">
      <c r="A10" s="32">
        <v>0</v>
      </c>
      <c r="B10" s="113"/>
      <c r="C10" s="117">
        <v>5.765</v>
      </c>
      <c r="D10" s="103">
        <f>$E$2*($E$3/C10)^2</f>
        <v>75.15693557061822</v>
      </c>
      <c r="E10" s="115"/>
      <c r="F10" s="114">
        <v>5.897</v>
      </c>
      <c r="G10" s="103">
        <f>$E$2*($E$3/F10)^2</f>
        <v>71.82992809494995</v>
      </c>
      <c r="H10" s="116"/>
      <c r="I10" s="113"/>
      <c r="J10" s="117">
        <v>5.743</v>
      </c>
      <c r="K10" s="103">
        <f>$E$2*($E$3/J10)^2</f>
        <v>75.73385340613615</v>
      </c>
      <c r="L10" s="113"/>
      <c r="M10" s="117">
        <v>5.845</v>
      </c>
      <c r="N10" s="103">
        <f>$E$2*($E$3/M10)^2</f>
        <v>73.11368212615463</v>
      </c>
      <c r="O10" s="118"/>
      <c r="P10" s="31">
        <v>0</v>
      </c>
    </row>
    <row r="11" spans="1:16" s="78" customFormat="1" ht="10.5" customHeight="1">
      <c r="A11" s="33">
        <v>1</v>
      </c>
      <c r="B11" s="101"/>
      <c r="C11" s="102">
        <v>5.775</v>
      </c>
      <c r="D11" s="103">
        <f aca="true" t="shared" si="0" ref="D11:D73">$E$2*($E$3/C11)^2</f>
        <v>74.89687716497065</v>
      </c>
      <c r="E11" s="104"/>
      <c r="F11" s="102">
        <v>5.868</v>
      </c>
      <c r="G11" s="103">
        <f aca="true" t="shared" si="1" ref="G11:G73">$E$2*($E$3/F11)^2</f>
        <v>72.54165789611858</v>
      </c>
      <c r="H11" s="105"/>
      <c r="I11" s="101"/>
      <c r="J11" s="102">
        <v>5.757</v>
      </c>
      <c r="K11" s="103">
        <f aca="true" t="shared" si="2" ref="K11:K73">$E$2*($E$3/J11)^2</f>
        <v>75.36595875654048</v>
      </c>
      <c r="L11" s="101"/>
      <c r="M11" s="102">
        <v>5.844</v>
      </c>
      <c r="N11" s="103">
        <f aca="true" t="shared" si="3" ref="N11:N73">$E$2*($E$3/M11)^2</f>
        <v>73.1387060609851</v>
      </c>
      <c r="O11" s="106"/>
      <c r="P11" s="79">
        <v>1</v>
      </c>
    </row>
    <row r="12" spans="1:16" s="78" customFormat="1" ht="10.5" customHeight="1">
      <c r="A12" s="33">
        <v>2</v>
      </c>
      <c r="B12" s="101"/>
      <c r="C12" s="102">
        <v>5.648</v>
      </c>
      <c r="D12" s="103">
        <f t="shared" si="0"/>
        <v>78.30298373311719</v>
      </c>
      <c r="E12" s="104"/>
      <c r="F12" s="102">
        <v>5.884</v>
      </c>
      <c r="G12" s="103">
        <f t="shared" si="1"/>
        <v>72.14767813346728</v>
      </c>
      <c r="H12" s="105"/>
      <c r="I12" s="101"/>
      <c r="J12" s="102">
        <v>5.759</v>
      </c>
      <c r="K12" s="103">
        <f t="shared" si="2"/>
        <v>75.3136212867598</v>
      </c>
      <c r="L12" s="101"/>
      <c r="M12" s="102">
        <v>5.787</v>
      </c>
      <c r="N12" s="103">
        <f t="shared" si="3"/>
        <v>74.58658489504535</v>
      </c>
      <c r="O12" s="106"/>
      <c r="P12" s="79">
        <v>2</v>
      </c>
    </row>
    <row r="13" spans="1:16" s="78" customFormat="1" ht="10.5" customHeight="1">
      <c r="A13" s="33">
        <v>3</v>
      </c>
      <c r="B13" s="101"/>
      <c r="C13" s="102">
        <v>5.807</v>
      </c>
      <c r="D13" s="103">
        <f t="shared" si="0"/>
        <v>74.07369946469063</v>
      </c>
      <c r="E13" s="104"/>
      <c r="F13" s="102">
        <v>5.774</v>
      </c>
      <c r="G13" s="103">
        <f t="shared" si="1"/>
        <v>74.92282221618859</v>
      </c>
      <c r="H13" s="105"/>
      <c r="I13" s="101"/>
      <c r="J13" s="102">
        <v>5.814</v>
      </c>
      <c r="K13" s="103">
        <f t="shared" si="2"/>
        <v>73.89543880002589</v>
      </c>
      <c r="L13" s="101"/>
      <c r="M13" s="102">
        <v>5.845</v>
      </c>
      <c r="N13" s="103">
        <f t="shared" si="3"/>
        <v>73.11368212615463</v>
      </c>
      <c r="O13" s="106"/>
      <c r="P13" s="79">
        <v>3</v>
      </c>
    </row>
    <row r="14" spans="1:16" s="78" customFormat="1" ht="10.5" customHeight="1">
      <c r="A14" s="33">
        <v>4</v>
      </c>
      <c r="B14" s="101"/>
      <c r="C14" s="102">
        <v>5.809</v>
      </c>
      <c r="D14" s="103">
        <f t="shared" si="0"/>
        <v>74.02270208274946</v>
      </c>
      <c r="E14" s="104"/>
      <c r="F14" s="102">
        <v>5.505</v>
      </c>
      <c r="G14" s="103">
        <f t="shared" si="1"/>
        <v>82.42387736027275</v>
      </c>
      <c r="H14" s="105"/>
      <c r="I14" s="101"/>
      <c r="J14" s="102">
        <v>5.805</v>
      </c>
      <c r="K14" s="103">
        <f t="shared" si="2"/>
        <v>74.12474956618378</v>
      </c>
      <c r="L14" s="101"/>
      <c r="M14" s="102">
        <v>5.835</v>
      </c>
      <c r="N14" s="103">
        <f t="shared" si="3"/>
        <v>73.36450074859256</v>
      </c>
      <c r="O14" s="106"/>
      <c r="P14" s="79">
        <v>4</v>
      </c>
    </row>
    <row r="15" spans="1:16" s="78" customFormat="1" ht="10.5" customHeight="1">
      <c r="A15" s="33">
        <v>5</v>
      </c>
      <c r="B15" s="101"/>
      <c r="C15" s="102">
        <v>5.801</v>
      </c>
      <c r="D15" s="103">
        <f t="shared" si="0"/>
        <v>74.22700821871743</v>
      </c>
      <c r="E15" s="104"/>
      <c r="F15" s="102">
        <v>5.923</v>
      </c>
      <c r="G15" s="103">
        <f t="shared" si="1"/>
        <v>71.20069321159619</v>
      </c>
      <c r="H15" s="105"/>
      <c r="I15" s="101"/>
      <c r="J15" s="102">
        <v>5.77</v>
      </c>
      <c r="K15" s="103">
        <f t="shared" si="2"/>
        <v>75.02673735240847</v>
      </c>
      <c r="L15" s="101"/>
      <c r="M15" s="102">
        <v>5.863</v>
      </c>
      <c r="N15" s="103">
        <f t="shared" si="3"/>
        <v>72.6654385372015</v>
      </c>
      <c r="O15" s="106"/>
      <c r="P15" s="79">
        <v>5</v>
      </c>
    </row>
    <row r="16" spans="1:16" s="78" customFormat="1" ht="10.5" customHeight="1">
      <c r="A16" s="33">
        <v>6</v>
      </c>
      <c r="B16" s="101"/>
      <c r="C16" s="102">
        <v>5.851</v>
      </c>
      <c r="D16" s="103">
        <f t="shared" si="0"/>
        <v>72.96380785986504</v>
      </c>
      <c r="E16" s="104"/>
      <c r="F16" s="102">
        <v>5.825</v>
      </c>
      <c r="G16" s="103">
        <f t="shared" si="1"/>
        <v>73.6166122492586</v>
      </c>
      <c r="H16" s="105"/>
      <c r="I16" s="101"/>
      <c r="J16" s="102">
        <v>5.879</v>
      </c>
      <c r="K16" s="103">
        <f t="shared" si="2"/>
        <v>72.27045132343909</v>
      </c>
      <c r="L16" s="101"/>
      <c r="M16" s="102">
        <v>5.851</v>
      </c>
      <c r="N16" s="103">
        <f t="shared" si="3"/>
        <v>72.96380785986504</v>
      </c>
      <c r="O16" s="106"/>
      <c r="P16" s="79">
        <v>6</v>
      </c>
    </row>
    <row r="17" spans="1:16" s="78" customFormat="1" ht="10.5" customHeight="1">
      <c r="A17" s="33">
        <v>7</v>
      </c>
      <c r="B17" s="101"/>
      <c r="C17" s="102">
        <v>5.813</v>
      </c>
      <c r="D17" s="103">
        <f t="shared" si="0"/>
        <v>73.92086518738188</v>
      </c>
      <c r="E17" s="104"/>
      <c r="F17" s="102">
        <v>5.84</v>
      </c>
      <c r="G17" s="103">
        <f t="shared" si="1"/>
        <v>73.2389303809345</v>
      </c>
      <c r="H17" s="105"/>
      <c r="I17" s="101"/>
      <c r="J17" s="102">
        <v>5.8</v>
      </c>
      <c r="K17" s="103">
        <f t="shared" si="2"/>
        <v>74.25260594530322</v>
      </c>
      <c r="L17" s="101"/>
      <c r="M17" s="102">
        <v>5.871</v>
      </c>
      <c r="N17" s="103">
        <f t="shared" si="3"/>
        <v>72.46754126453664</v>
      </c>
      <c r="O17" s="106"/>
      <c r="P17" s="79">
        <v>7</v>
      </c>
    </row>
    <row r="18" spans="1:16" s="78" customFormat="1" ht="10.5" customHeight="1">
      <c r="A18" s="33">
        <v>8</v>
      </c>
      <c r="B18" s="101"/>
      <c r="C18" s="102">
        <v>5.827</v>
      </c>
      <c r="D18" s="103">
        <f t="shared" si="0"/>
        <v>73.56608609271699</v>
      </c>
      <c r="E18" s="104"/>
      <c r="F18" s="102">
        <v>5.776</v>
      </c>
      <c r="G18" s="103">
        <f t="shared" si="1"/>
        <v>74.87094558820144</v>
      </c>
      <c r="H18" s="105"/>
      <c r="I18" s="101"/>
      <c r="J18" s="102">
        <v>5.791</v>
      </c>
      <c r="K18" s="103">
        <f t="shared" si="2"/>
        <v>74.48358254600524</v>
      </c>
      <c r="L18" s="101"/>
      <c r="M18" s="102">
        <v>5.897</v>
      </c>
      <c r="N18" s="103">
        <f t="shared" si="3"/>
        <v>71.82992809494995</v>
      </c>
      <c r="O18" s="106"/>
      <c r="P18" s="79">
        <v>8</v>
      </c>
    </row>
    <row r="19" spans="1:16" s="78" customFormat="1" ht="10.5" customHeight="1">
      <c r="A19" s="33">
        <v>9</v>
      </c>
      <c r="B19" s="101"/>
      <c r="C19" s="102">
        <v>5.854</v>
      </c>
      <c r="D19" s="103">
        <f t="shared" si="0"/>
        <v>72.88904348134639</v>
      </c>
      <c r="E19" s="104"/>
      <c r="F19" s="102">
        <v>5.857</v>
      </c>
      <c r="G19" s="103">
        <f t="shared" si="1"/>
        <v>72.81439395805481</v>
      </c>
      <c r="H19" s="105"/>
      <c r="I19" s="101"/>
      <c r="J19" s="102">
        <v>5.825</v>
      </c>
      <c r="K19" s="103">
        <f t="shared" si="2"/>
        <v>73.6166122492586</v>
      </c>
      <c r="L19" s="101"/>
      <c r="M19" s="102">
        <v>5.914</v>
      </c>
      <c r="N19" s="103">
        <f t="shared" si="3"/>
        <v>71.41756633720459</v>
      </c>
      <c r="O19" s="106"/>
      <c r="P19" s="79">
        <v>9</v>
      </c>
    </row>
    <row r="20" spans="1:16" s="78" customFormat="1" ht="10.5" customHeight="1">
      <c r="A20" s="33">
        <v>10</v>
      </c>
      <c r="B20" s="101"/>
      <c r="C20" s="102">
        <v>5.859</v>
      </c>
      <c r="D20" s="103">
        <f t="shared" si="0"/>
        <v>72.76469130151085</v>
      </c>
      <c r="E20" s="104"/>
      <c r="F20" s="102">
        <v>5.865</v>
      </c>
      <c r="G20" s="103">
        <f t="shared" si="1"/>
        <v>72.61588829074755</v>
      </c>
      <c r="H20" s="105"/>
      <c r="I20" s="101"/>
      <c r="J20" s="102">
        <v>5.881</v>
      </c>
      <c r="K20" s="103">
        <f t="shared" si="2"/>
        <v>72.2213044691488</v>
      </c>
      <c r="L20" s="101"/>
      <c r="M20" s="102">
        <v>5.91</v>
      </c>
      <c r="N20" s="103">
        <f t="shared" si="3"/>
        <v>71.51427257709409</v>
      </c>
      <c r="O20" s="106"/>
      <c r="P20" s="79">
        <v>10</v>
      </c>
    </row>
    <row r="21" spans="1:16" s="78" customFormat="1" ht="10.5" customHeight="1">
      <c r="A21" s="33">
        <v>11</v>
      </c>
      <c r="B21" s="101"/>
      <c r="C21" s="102">
        <v>5.852</v>
      </c>
      <c r="D21" s="103">
        <f t="shared" si="0"/>
        <v>72.93887362412742</v>
      </c>
      <c r="E21" s="104"/>
      <c r="F21" s="102">
        <v>5.85</v>
      </c>
      <c r="G21" s="103">
        <f t="shared" si="1"/>
        <v>72.9887548834831</v>
      </c>
      <c r="H21" s="105"/>
      <c r="I21" s="101"/>
      <c r="J21" s="102">
        <v>5.795</v>
      </c>
      <c r="K21" s="103">
        <f t="shared" si="2"/>
        <v>74.38079341552512</v>
      </c>
      <c r="L21" s="101"/>
      <c r="M21" s="102">
        <v>5.863</v>
      </c>
      <c r="N21" s="103">
        <f t="shared" si="3"/>
        <v>72.6654385372015</v>
      </c>
      <c r="O21" s="106"/>
      <c r="P21" s="79">
        <v>11</v>
      </c>
    </row>
    <row r="22" spans="1:16" s="78" customFormat="1" ht="10.5" customHeight="1">
      <c r="A22" s="33">
        <v>12</v>
      </c>
      <c r="B22" s="101"/>
      <c r="C22" s="102">
        <v>5.848</v>
      </c>
      <c r="D22" s="103">
        <f t="shared" si="0"/>
        <v>73.03868732935226</v>
      </c>
      <c r="E22" s="104"/>
      <c r="F22" s="102">
        <v>5.876</v>
      </c>
      <c r="G22" s="103">
        <f t="shared" si="1"/>
        <v>72.34426572120626</v>
      </c>
      <c r="H22" s="105"/>
      <c r="I22" s="101"/>
      <c r="J22" s="102">
        <v>5.863</v>
      </c>
      <c r="K22" s="103">
        <f t="shared" si="2"/>
        <v>72.6654385372015</v>
      </c>
      <c r="L22" s="101"/>
      <c r="M22" s="102">
        <v>5.844</v>
      </c>
      <c r="N22" s="103">
        <f t="shared" si="3"/>
        <v>73.1387060609851</v>
      </c>
      <c r="O22" s="106"/>
      <c r="P22" s="79">
        <v>12</v>
      </c>
    </row>
    <row r="23" spans="1:16" s="78" customFormat="1" ht="10.5" customHeight="1">
      <c r="A23" s="33">
        <v>13</v>
      </c>
      <c r="B23" s="101"/>
      <c r="C23" s="102">
        <v>5.785</v>
      </c>
      <c r="D23" s="103">
        <f t="shared" si="0"/>
        <v>74.63816621085886</v>
      </c>
      <c r="E23" s="104"/>
      <c r="F23" s="102">
        <v>5.912</v>
      </c>
      <c r="G23" s="103">
        <f t="shared" si="1"/>
        <v>71.46589492072269</v>
      </c>
      <c r="H23" s="105"/>
      <c r="I23" s="101"/>
      <c r="J23" s="102">
        <v>5.88</v>
      </c>
      <c r="K23" s="103">
        <f t="shared" si="2"/>
        <v>72.2458716275626</v>
      </c>
      <c r="L23" s="101"/>
      <c r="M23" s="102">
        <v>5.856</v>
      </c>
      <c r="N23" s="103">
        <f t="shared" si="3"/>
        <v>72.83926438532055</v>
      </c>
      <c r="O23" s="106"/>
      <c r="P23" s="79">
        <v>13</v>
      </c>
    </row>
    <row r="24" spans="1:16" s="78" customFormat="1" ht="10.5" customHeight="1">
      <c r="A24" s="33">
        <v>14</v>
      </c>
      <c r="B24" s="101"/>
      <c r="C24" s="102">
        <v>5.838</v>
      </c>
      <c r="D24" s="103">
        <f t="shared" si="0"/>
        <v>73.28911981265082</v>
      </c>
      <c r="E24" s="104"/>
      <c r="F24" s="102">
        <v>5.941</v>
      </c>
      <c r="G24" s="103">
        <f t="shared" si="1"/>
        <v>70.7699000900427</v>
      </c>
      <c r="H24" s="105"/>
      <c r="I24" s="101"/>
      <c r="J24" s="102">
        <v>5.881</v>
      </c>
      <c r="K24" s="103">
        <f t="shared" si="2"/>
        <v>72.2213044691488</v>
      </c>
      <c r="L24" s="101"/>
      <c r="M24" s="102">
        <v>5.89</v>
      </c>
      <c r="N24" s="103">
        <f t="shared" si="3"/>
        <v>72.00076282496592</v>
      </c>
      <c r="O24" s="106"/>
      <c r="P24" s="79">
        <v>14</v>
      </c>
    </row>
    <row r="25" spans="1:16" s="78" customFormat="1" ht="10.5" customHeight="1">
      <c r="A25" s="33">
        <v>15</v>
      </c>
      <c r="B25" s="101"/>
      <c r="C25" s="102">
        <v>5.802</v>
      </c>
      <c r="D25" s="103">
        <f t="shared" si="0"/>
        <v>74.20142372663041</v>
      </c>
      <c r="E25" s="104"/>
      <c r="F25" s="102">
        <v>5.897</v>
      </c>
      <c r="G25" s="103">
        <f t="shared" si="1"/>
        <v>71.82992809494995</v>
      </c>
      <c r="H25" s="105"/>
      <c r="I25" s="101"/>
      <c r="J25" s="102">
        <v>5.886</v>
      </c>
      <c r="K25" s="103">
        <f t="shared" si="2"/>
        <v>72.09865644088974</v>
      </c>
      <c r="L25" s="101"/>
      <c r="M25" s="102">
        <v>5.902</v>
      </c>
      <c r="N25" s="103">
        <f t="shared" si="3"/>
        <v>71.70827526201423</v>
      </c>
      <c r="O25" s="106"/>
      <c r="P25" s="79">
        <v>15</v>
      </c>
    </row>
    <row r="26" spans="1:16" s="78" customFormat="1" ht="10.5" customHeight="1">
      <c r="A26" s="33">
        <v>16</v>
      </c>
      <c r="B26" s="101"/>
      <c r="C26" s="102">
        <v>5.839</v>
      </c>
      <c r="D26" s="103">
        <f t="shared" si="0"/>
        <v>73.26401865012825</v>
      </c>
      <c r="E26" s="104"/>
      <c r="F26" s="102">
        <v>5.921</v>
      </c>
      <c r="G26" s="103">
        <f t="shared" si="1"/>
        <v>71.24880178671826</v>
      </c>
      <c r="H26" s="105"/>
      <c r="I26" s="101"/>
      <c r="J26" s="102">
        <v>5.85</v>
      </c>
      <c r="K26" s="103">
        <f t="shared" si="2"/>
        <v>72.9887548834831</v>
      </c>
      <c r="L26" s="101"/>
      <c r="M26" s="102">
        <v>5.838</v>
      </c>
      <c r="N26" s="103">
        <f t="shared" si="3"/>
        <v>73.28911981265082</v>
      </c>
      <c r="O26" s="106"/>
      <c r="P26" s="79">
        <v>16</v>
      </c>
    </row>
    <row r="27" spans="1:16" s="78" customFormat="1" ht="10.5" customHeight="1">
      <c r="A27" s="33">
        <v>17</v>
      </c>
      <c r="B27" s="101"/>
      <c r="C27" s="102">
        <v>5.817</v>
      </c>
      <c r="D27" s="103">
        <f t="shared" si="0"/>
        <v>73.81923830104532</v>
      </c>
      <c r="E27" s="104"/>
      <c r="F27" s="102">
        <v>5.886</v>
      </c>
      <c r="G27" s="103">
        <f t="shared" si="1"/>
        <v>72.09865644088974</v>
      </c>
      <c r="H27" s="105"/>
      <c r="I27" s="101"/>
      <c r="J27" s="102">
        <v>5.83</v>
      </c>
      <c r="K27" s="103">
        <f t="shared" si="2"/>
        <v>73.49039433462102</v>
      </c>
      <c r="L27" s="101"/>
      <c r="M27" s="102">
        <v>5.848</v>
      </c>
      <c r="N27" s="103">
        <f t="shared" si="3"/>
        <v>73.03868732935226</v>
      </c>
      <c r="O27" s="106"/>
      <c r="P27" s="79">
        <v>17</v>
      </c>
    </row>
    <row r="28" spans="1:16" s="78" customFormat="1" ht="10.5" customHeight="1">
      <c r="A28" s="33">
        <v>18</v>
      </c>
      <c r="B28" s="101"/>
      <c r="C28" s="102">
        <v>5.825</v>
      </c>
      <c r="D28" s="103">
        <f t="shared" si="0"/>
        <v>73.6166122492586</v>
      </c>
      <c r="E28" s="104"/>
      <c r="F28" s="102">
        <v>5.806</v>
      </c>
      <c r="G28" s="103">
        <f t="shared" si="1"/>
        <v>74.09921792095292</v>
      </c>
      <c r="H28" s="105"/>
      <c r="I28" s="101"/>
      <c r="J28" s="102">
        <v>5.834</v>
      </c>
      <c r="K28" s="103">
        <f t="shared" si="2"/>
        <v>73.38965357286952</v>
      </c>
      <c r="L28" s="101"/>
      <c r="M28" s="102">
        <v>5.927</v>
      </c>
      <c r="N28" s="103">
        <f t="shared" si="3"/>
        <v>71.10462212358226</v>
      </c>
      <c r="O28" s="106"/>
      <c r="P28" s="79">
        <v>18</v>
      </c>
    </row>
    <row r="29" spans="1:16" s="78" customFormat="1" ht="10.5" customHeight="1">
      <c r="A29" s="33">
        <v>19</v>
      </c>
      <c r="B29" s="101"/>
      <c r="C29" s="102">
        <v>5.835</v>
      </c>
      <c r="D29" s="103">
        <f t="shared" si="0"/>
        <v>73.36450074859256</v>
      </c>
      <c r="E29" s="104"/>
      <c r="F29" s="102">
        <v>5.821</v>
      </c>
      <c r="G29" s="103">
        <f t="shared" si="1"/>
        <v>73.71782084669299</v>
      </c>
      <c r="H29" s="105"/>
      <c r="I29" s="101"/>
      <c r="J29" s="102">
        <v>5.908</v>
      </c>
      <c r="K29" s="103">
        <f t="shared" si="2"/>
        <v>71.56269937277935</v>
      </c>
      <c r="L29" s="101"/>
      <c r="M29" s="102">
        <v>5.893</v>
      </c>
      <c r="N29" s="103">
        <f t="shared" si="3"/>
        <v>71.92747339431698</v>
      </c>
      <c r="O29" s="106"/>
      <c r="P29" s="79">
        <v>19</v>
      </c>
    </row>
    <row r="30" spans="1:16" s="78" customFormat="1" ht="10.5" customHeight="1">
      <c r="A30" s="33">
        <v>20</v>
      </c>
      <c r="B30" s="101"/>
      <c r="C30" s="102">
        <v>5.833</v>
      </c>
      <c r="D30" s="103">
        <f t="shared" si="0"/>
        <v>73.41481933473271</v>
      </c>
      <c r="E30" s="104"/>
      <c r="F30" s="102">
        <v>5.876</v>
      </c>
      <c r="G30" s="103">
        <f t="shared" si="1"/>
        <v>72.34426572120626</v>
      </c>
      <c r="H30" s="105"/>
      <c r="I30" s="101"/>
      <c r="J30" s="102">
        <v>5.886</v>
      </c>
      <c r="K30" s="103">
        <f t="shared" si="2"/>
        <v>72.09865644088974</v>
      </c>
      <c r="L30" s="101"/>
      <c r="M30" s="102">
        <v>5.917</v>
      </c>
      <c r="N30" s="103">
        <f t="shared" si="3"/>
        <v>71.3451653284211</v>
      </c>
      <c r="O30" s="106"/>
      <c r="P30" s="79">
        <v>20</v>
      </c>
    </row>
    <row r="31" spans="1:16" s="78" customFormat="1" ht="10.5" customHeight="1">
      <c r="A31" s="33">
        <v>21</v>
      </c>
      <c r="B31" s="101"/>
      <c r="C31" s="102">
        <v>5.848</v>
      </c>
      <c r="D31" s="103">
        <f t="shared" si="0"/>
        <v>73.03868732935226</v>
      </c>
      <c r="E31" s="104"/>
      <c r="F31" s="102">
        <v>5.822</v>
      </c>
      <c r="G31" s="103">
        <f t="shared" si="1"/>
        <v>73.69249913941846</v>
      </c>
      <c r="H31" s="105"/>
      <c r="I31" s="101"/>
      <c r="J31" s="102">
        <v>5.842</v>
      </c>
      <c r="K31" s="103">
        <f t="shared" si="2"/>
        <v>73.1887924872258</v>
      </c>
      <c r="L31" s="101"/>
      <c r="M31" s="102">
        <v>5.897</v>
      </c>
      <c r="N31" s="103">
        <f t="shared" si="3"/>
        <v>71.82992809494995</v>
      </c>
      <c r="O31" s="106"/>
      <c r="P31" s="79">
        <v>21</v>
      </c>
    </row>
    <row r="32" spans="1:16" s="78" customFormat="1" ht="10.5" customHeight="1">
      <c r="A32" s="33">
        <v>22</v>
      </c>
      <c r="B32" s="101"/>
      <c r="C32" s="102">
        <v>5.829</v>
      </c>
      <c r="D32" s="103">
        <f t="shared" si="0"/>
        <v>73.51561193564835</v>
      </c>
      <c r="E32" s="104"/>
      <c r="F32" s="102">
        <v>5.846</v>
      </c>
      <c r="G32" s="103">
        <f t="shared" si="1"/>
        <v>73.08867103179344</v>
      </c>
      <c r="H32" s="105"/>
      <c r="I32" s="101"/>
      <c r="J32" s="102">
        <v>5.878</v>
      </c>
      <c r="K32" s="103">
        <f t="shared" si="2"/>
        <v>72.2950435653108</v>
      </c>
      <c r="L32" s="101"/>
      <c r="M32" s="102">
        <v>5.84</v>
      </c>
      <c r="N32" s="103">
        <f t="shared" si="3"/>
        <v>73.2389303809345</v>
      </c>
      <c r="O32" s="106"/>
      <c r="P32" s="79">
        <v>22</v>
      </c>
    </row>
    <row r="33" spans="1:16" s="78" customFormat="1" ht="10.5" customHeight="1">
      <c r="A33" s="33">
        <v>23</v>
      </c>
      <c r="B33" s="101"/>
      <c r="C33" s="102">
        <v>5.806</v>
      </c>
      <c r="D33" s="103">
        <f t="shared" si="0"/>
        <v>74.09921792095292</v>
      </c>
      <c r="E33" s="104"/>
      <c r="F33" s="102">
        <v>5.823</v>
      </c>
      <c r="G33" s="103">
        <f t="shared" si="1"/>
        <v>73.66719047672554</v>
      </c>
      <c r="H33" s="105"/>
      <c r="I33" s="101"/>
      <c r="J33" s="102">
        <v>5.851</v>
      </c>
      <c r="K33" s="103">
        <f t="shared" si="2"/>
        <v>72.96380785986504</v>
      </c>
      <c r="L33" s="101"/>
      <c r="M33" s="102">
        <v>5.881</v>
      </c>
      <c r="N33" s="103">
        <f t="shared" si="3"/>
        <v>72.2213044691488</v>
      </c>
      <c r="O33" s="106"/>
      <c r="P33" s="79">
        <v>23</v>
      </c>
    </row>
    <row r="34" spans="1:16" s="78" customFormat="1" ht="10.5" customHeight="1">
      <c r="A34" s="33">
        <v>24</v>
      </c>
      <c r="B34" s="101"/>
      <c r="C34" s="102">
        <v>5.804</v>
      </c>
      <c r="D34" s="103">
        <f t="shared" si="0"/>
        <v>74.15029440947353</v>
      </c>
      <c r="E34" s="104"/>
      <c r="F34" s="102">
        <v>5.847</v>
      </c>
      <c r="G34" s="103">
        <f t="shared" si="1"/>
        <v>73.063672769118</v>
      </c>
      <c r="H34" s="105"/>
      <c r="I34" s="101"/>
      <c r="J34" s="102">
        <v>5.864</v>
      </c>
      <c r="K34" s="103">
        <f t="shared" si="2"/>
        <v>72.6406570765454</v>
      </c>
      <c r="L34" s="101"/>
      <c r="M34" s="102">
        <v>5.876</v>
      </c>
      <c r="N34" s="103">
        <f t="shared" si="3"/>
        <v>72.34426572120626</v>
      </c>
      <c r="O34" s="106"/>
      <c r="P34" s="79">
        <v>24</v>
      </c>
    </row>
    <row r="35" spans="1:16" s="78" customFormat="1" ht="10.5" customHeight="1">
      <c r="A35" s="33">
        <v>25</v>
      </c>
      <c r="B35" s="101"/>
      <c r="C35" s="102">
        <v>5.842</v>
      </c>
      <c r="D35" s="103">
        <f t="shared" si="0"/>
        <v>73.1887924872258</v>
      </c>
      <c r="E35" s="104"/>
      <c r="F35" s="102">
        <v>5.827</v>
      </c>
      <c r="G35" s="103">
        <f t="shared" si="1"/>
        <v>73.56608609271699</v>
      </c>
      <c r="H35" s="105"/>
      <c r="I35" s="101"/>
      <c r="J35" s="102">
        <v>5.869</v>
      </c>
      <c r="K35" s="103">
        <f t="shared" si="2"/>
        <v>72.51693972340557</v>
      </c>
      <c r="L35" s="101"/>
      <c r="M35" s="102">
        <v>5.908</v>
      </c>
      <c r="N35" s="103">
        <f t="shared" si="3"/>
        <v>71.56269937277935</v>
      </c>
      <c r="O35" s="106"/>
      <c r="P35" s="79">
        <v>25</v>
      </c>
    </row>
    <row r="36" spans="1:16" s="78" customFormat="1" ht="10.5" customHeight="1">
      <c r="A36" s="33">
        <v>26</v>
      </c>
      <c r="B36" s="101"/>
      <c r="C36" s="102">
        <v>5.874</v>
      </c>
      <c r="D36" s="103">
        <f t="shared" si="0"/>
        <v>72.39353816365444</v>
      </c>
      <c r="E36" s="104"/>
      <c r="F36" s="102">
        <v>5.795</v>
      </c>
      <c r="G36" s="103">
        <f t="shared" si="1"/>
        <v>74.38079341552512</v>
      </c>
      <c r="H36" s="105"/>
      <c r="I36" s="101"/>
      <c r="J36" s="102">
        <v>5.88</v>
      </c>
      <c r="K36" s="103">
        <f t="shared" si="2"/>
        <v>72.2458716275626</v>
      </c>
      <c r="L36" s="101"/>
      <c r="M36" s="102">
        <v>5.899</v>
      </c>
      <c r="N36" s="103">
        <f t="shared" si="3"/>
        <v>71.78122984001384</v>
      </c>
      <c r="O36" s="106"/>
      <c r="P36" s="79">
        <v>26</v>
      </c>
    </row>
    <row r="37" spans="1:16" s="78" customFormat="1" ht="10.5" customHeight="1">
      <c r="A37" s="33">
        <v>27</v>
      </c>
      <c r="B37" s="101"/>
      <c r="C37" s="102">
        <v>5.863</v>
      </c>
      <c r="D37" s="103">
        <f t="shared" si="0"/>
        <v>72.6654385372015</v>
      </c>
      <c r="E37" s="104"/>
      <c r="F37" s="102">
        <v>5.858</v>
      </c>
      <c r="G37" s="103">
        <f t="shared" si="1"/>
        <v>72.78953626634959</v>
      </c>
      <c r="H37" s="105"/>
      <c r="I37" s="101"/>
      <c r="J37" s="102">
        <v>5.856</v>
      </c>
      <c r="K37" s="103">
        <f t="shared" si="2"/>
        <v>72.83926438532055</v>
      </c>
      <c r="L37" s="101"/>
      <c r="M37" s="102">
        <v>5.922</v>
      </c>
      <c r="N37" s="103">
        <f t="shared" si="3"/>
        <v>71.2247414063793</v>
      </c>
      <c r="O37" s="106"/>
      <c r="P37" s="79">
        <v>27</v>
      </c>
    </row>
    <row r="38" spans="1:16" s="78" customFormat="1" ht="10.5" customHeight="1">
      <c r="A38" s="33">
        <v>28</v>
      </c>
      <c r="B38" s="101"/>
      <c r="C38" s="102">
        <v>5.838</v>
      </c>
      <c r="D38" s="103">
        <f t="shared" si="0"/>
        <v>73.28911981265082</v>
      </c>
      <c r="E38" s="104"/>
      <c r="F38" s="102">
        <v>5.967</v>
      </c>
      <c r="G38" s="103">
        <f t="shared" si="1"/>
        <v>70.1545125754355</v>
      </c>
      <c r="H38" s="105"/>
      <c r="I38" s="101"/>
      <c r="J38" s="102">
        <v>5.81</v>
      </c>
      <c r="K38" s="103">
        <f t="shared" si="2"/>
        <v>73.99722313892896</v>
      </c>
      <c r="L38" s="101"/>
      <c r="M38" s="102">
        <v>5.824</v>
      </c>
      <c r="N38" s="103">
        <f t="shared" si="3"/>
        <v>73.64189484965584</v>
      </c>
      <c r="O38" s="106"/>
      <c r="P38" s="79">
        <v>28</v>
      </c>
    </row>
    <row r="39" spans="1:16" s="78" customFormat="1" ht="10.5" customHeight="1">
      <c r="A39" s="33">
        <v>29</v>
      </c>
      <c r="B39" s="101"/>
      <c r="C39" s="102">
        <v>5.844</v>
      </c>
      <c r="D39" s="103">
        <f t="shared" si="0"/>
        <v>73.1387060609851</v>
      </c>
      <c r="E39" s="104"/>
      <c r="F39" s="102">
        <v>5.872</v>
      </c>
      <c r="G39" s="103">
        <f t="shared" si="1"/>
        <v>72.44286096117722</v>
      </c>
      <c r="H39" s="105"/>
      <c r="J39" s="102">
        <v>5.859</v>
      </c>
      <c r="K39" s="103">
        <f t="shared" si="2"/>
        <v>72.76469130151085</v>
      </c>
      <c r="L39" s="101"/>
      <c r="M39" s="102">
        <v>5.853</v>
      </c>
      <c r="N39" s="103">
        <f t="shared" si="3"/>
        <v>72.9139521675316</v>
      </c>
      <c r="O39" s="106"/>
      <c r="P39" s="79">
        <v>29</v>
      </c>
    </row>
    <row r="40" spans="1:16" s="78" customFormat="1" ht="10.5" customHeight="1">
      <c r="A40" s="33">
        <v>30</v>
      </c>
      <c r="B40" s="101"/>
      <c r="C40" s="102">
        <v>5.831</v>
      </c>
      <c r="D40" s="103">
        <f t="shared" si="0"/>
        <v>73.46518970672275</v>
      </c>
      <c r="E40" s="104"/>
      <c r="F40" s="102">
        <v>5.811</v>
      </c>
      <c r="G40" s="103">
        <f t="shared" si="1"/>
        <v>73.97175734779377</v>
      </c>
      <c r="H40" s="105"/>
      <c r="I40" s="101"/>
      <c r="J40" s="102">
        <v>5.847</v>
      </c>
      <c r="K40" s="103">
        <f t="shared" si="2"/>
        <v>73.063672769118</v>
      </c>
      <c r="L40" s="101"/>
      <c r="M40" s="102">
        <v>5.891</v>
      </c>
      <c r="N40" s="103">
        <f t="shared" si="3"/>
        <v>71.97632057348282</v>
      </c>
      <c r="O40" s="106"/>
      <c r="P40" s="79">
        <v>30</v>
      </c>
    </row>
    <row r="41" spans="1:16" s="78" customFormat="1" ht="10.5" customHeight="1">
      <c r="A41" s="33">
        <v>31</v>
      </c>
      <c r="B41" s="101"/>
      <c r="C41" s="102">
        <v>5.858</v>
      </c>
      <c r="D41" s="103">
        <f t="shared" si="0"/>
        <v>72.78953626634959</v>
      </c>
      <c r="E41" s="104"/>
      <c r="F41" s="102">
        <v>5.84</v>
      </c>
      <c r="G41" s="103">
        <f t="shared" si="1"/>
        <v>73.2389303809345</v>
      </c>
      <c r="H41" s="105"/>
      <c r="I41" s="101"/>
      <c r="J41" s="102">
        <v>5.839</v>
      </c>
      <c r="K41" s="103">
        <f t="shared" si="2"/>
        <v>73.26401865012825</v>
      </c>
      <c r="L41" s="101"/>
      <c r="M41" s="102">
        <v>5.847</v>
      </c>
      <c r="N41" s="103">
        <f t="shared" si="3"/>
        <v>73.063672769118</v>
      </c>
      <c r="O41" s="106"/>
      <c r="P41" s="79">
        <v>31</v>
      </c>
    </row>
    <row r="42" spans="1:16" s="78" customFormat="1" ht="10.5" customHeight="1">
      <c r="A42" s="33">
        <v>32</v>
      </c>
      <c r="B42" s="101"/>
      <c r="C42" s="102">
        <v>5.845</v>
      </c>
      <c r="D42" s="103">
        <f t="shared" si="0"/>
        <v>73.11368212615463</v>
      </c>
      <c r="E42" s="104"/>
      <c r="F42" s="102">
        <v>5.853</v>
      </c>
      <c r="G42" s="103">
        <f t="shared" si="1"/>
        <v>72.9139521675316</v>
      </c>
      <c r="H42" s="105"/>
      <c r="I42" s="101"/>
      <c r="J42" s="102">
        <v>5.831</v>
      </c>
      <c r="K42" s="103">
        <f t="shared" si="2"/>
        <v>73.46518970672275</v>
      </c>
      <c r="L42" s="101"/>
      <c r="M42" s="102">
        <v>5.842</v>
      </c>
      <c r="N42" s="103">
        <f t="shared" si="3"/>
        <v>73.1887924872258</v>
      </c>
      <c r="O42" s="106"/>
      <c r="P42" s="79">
        <v>32</v>
      </c>
    </row>
    <row r="43" spans="1:16" s="78" customFormat="1" ht="10.5" customHeight="1">
      <c r="A43" s="33">
        <v>33</v>
      </c>
      <c r="B43" s="101"/>
      <c r="C43" s="102">
        <v>5.838</v>
      </c>
      <c r="D43" s="103">
        <f t="shared" si="0"/>
        <v>73.28911981265082</v>
      </c>
      <c r="E43" s="104"/>
      <c r="F43" s="102">
        <v>5.82</v>
      </c>
      <c r="G43" s="103">
        <f t="shared" si="1"/>
        <v>73.74315560751525</v>
      </c>
      <c r="H43" s="105"/>
      <c r="I43" s="101"/>
      <c r="J43" s="102">
        <v>5.826</v>
      </c>
      <c r="K43" s="103">
        <f t="shared" si="2"/>
        <v>73.59134266659079</v>
      </c>
      <c r="L43" s="101"/>
      <c r="M43" s="102">
        <v>5.784</v>
      </c>
      <c r="N43" s="103">
        <f t="shared" si="3"/>
        <v>74.66397693642404</v>
      </c>
      <c r="O43" s="106"/>
      <c r="P43" s="79">
        <v>33</v>
      </c>
    </row>
    <row r="44" spans="1:16" s="78" customFormat="1" ht="10.5" customHeight="1">
      <c r="A44" s="33">
        <v>34</v>
      </c>
      <c r="B44" s="101"/>
      <c r="C44" s="102">
        <v>5.834</v>
      </c>
      <c r="D44" s="103">
        <f t="shared" si="0"/>
        <v>73.38965357286952</v>
      </c>
      <c r="E44" s="104"/>
      <c r="F44" s="102">
        <v>5.876</v>
      </c>
      <c r="G44" s="103">
        <f t="shared" si="1"/>
        <v>72.34426572120626</v>
      </c>
      <c r="H44" s="105"/>
      <c r="I44" s="101"/>
      <c r="J44" s="102">
        <v>5.826</v>
      </c>
      <c r="K44" s="103">
        <f t="shared" si="2"/>
        <v>73.59134266659079</v>
      </c>
      <c r="L44" s="101"/>
      <c r="M44" s="102">
        <v>5.872</v>
      </c>
      <c r="N44" s="103">
        <f t="shared" si="3"/>
        <v>72.44286096117722</v>
      </c>
      <c r="O44" s="106"/>
      <c r="P44" s="79">
        <v>34</v>
      </c>
    </row>
    <row r="45" spans="1:16" s="78" customFormat="1" ht="10.5" customHeight="1">
      <c r="A45" s="33">
        <v>35</v>
      </c>
      <c r="B45" s="101"/>
      <c r="C45" s="102">
        <v>5.871</v>
      </c>
      <c r="D45" s="103">
        <f t="shared" si="0"/>
        <v>72.46754126453664</v>
      </c>
      <c r="E45" s="104"/>
      <c r="F45" s="102">
        <v>5.834</v>
      </c>
      <c r="G45" s="103">
        <f t="shared" si="1"/>
        <v>73.38965357286952</v>
      </c>
      <c r="H45" s="105"/>
      <c r="I45" s="101"/>
      <c r="J45" s="102">
        <v>5.83</v>
      </c>
      <c r="K45" s="103">
        <f t="shared" si="2"/>
        <v>73.49039433462102</v>
      </c>
      <c r="L45" s="101"/>
      <c r="M45" s="102">
        <v>5.831</v>
      </c>
      <c r="N45" s="103">
        <f t="shared" si="3"/>
        <v>73.46518970672275</v>
      </c>
      <c r="O45" s="106"/>
      <c r="P45" s="79">
        <v>35</v>
      </c>
    </row>
    <row r="46" spans="1:16" s="78" customFormat="1" ht="10.5" customHeight="1">
      <c r="A46" s="33">
        <v>36</v>
      </c>
      <c r="B46" s="101"/>
      <c r="C46" s="102">
        <v>5.827</v>
      </c>
      <c r="D46" s="103">
        <f t="shared" si="0"/>
        <v>73.56608609271699</v>
      </c>
      <c r="E46" s="104"/>
      <c r="F46" s="102">
        <v>5.87</v>
      </c>
      <c r="G46" s="103">
        <f t="shared" si="1"/>
        <v>72.49223418241338</v>
      </c>
      <c r="H46" s="105"/>
      <c r="I46" s="101"/>
      <c r="J46" s="102">
        <v>5.854</v>
      </c>
      <c r="K46" s="103">
        <f t="shared" si="2"/>
        <v>72.88904348134639</v>
      </c>
      <c r="L46" s="101"/>
      <c r="M46" s="102">
        <v>5.899</v>
      </c>
      <c r="N46" s="103">
        <f t="shared" si="3"/>
        <v>71.78122984001384</v>
      </c>
      <c r="O46" s="106"/>
      <c r="P46" s="79">
        <v>36</v>
      </c>
    </row>
    <row r="47" spans="1:16" s="78" customFormat="1" ht="10.5" customHeight="1">
      <c r="A47" s="33">
        <v>37</v>
      </c>
      <c r="B47" s="101"/>
      <c r="C47" s="102">
        <v>5.814</v>
      </c>
      <c r="D47" s="103">
        <f t="shared" si="0"/>
        <v>73.89543880002589</v>
      </c>
      <c r="E47" s="104"/>
      <c r="F47" s="102">
        <v>5.878</v>
      </c>
      <c r="G47" s="103">
        <f t="shared" si="1"/>
        <v>72.2950435653108</v>
      </c>
      <c r="H47" s="105"/>
      <c r="I47" s="101"/>
      <c r="J47" s="102">
        <v>5.843</v>
      </c>
      <c r="K47" s="103">
        <f t="shared" si="2"/>
        <v>73.16374284507596</v>
      </c>
      <c r="L47" s="101"/>
      <c r="M47" s="102">
        <v>5.909</v>
      </c>
      <c r="N47" s="103">
        <f t="shared" si="3"/>
        <v>71.5384798283643</v>
      </c>
      <c r="O47" s="106"/>
      <c r="P47" s="79">
        <v>37</v>
      </c>
    </row>
    <row r="48" spans="1:16" s="78" customFormat="1" ht="10.5" customHeight="1">
      <c r="A48" s="33">
        <v>38</v>
      </c>
      <c r="B48" s="101"/>
      <c r="C48" s="102">
        <v>5.83</v>
      </c>
      <c r="D48" s="103">
        <f t="shared" si="0"/>
        <v>73.49039433462102</v>
      </c>
      <c r="E48" s="104"/>
      <c r="F48" s="102">
        <v>5.844</v>
      </c>
      <c r="G48" s="103">
        <f t="shared" si="1"/>
        <v>73.1387060609851</v>
      </c>
      <c r="H48" s="105"/>
      <c r="I48" s="101"/>
      <c r="J48" s="102">
        <v>5.885</v>
      </c>
      <c r="K48" s="103">
        <f t="shared" si="2"/>
        <v>72.12316103972414</v>
      </c>
      <c r="L48" s="101"/>
      <c r="M48" s="102">
        <v>5.829</v>
      </c>
      <c r="N48" s="103">
        <f t="shared" si="3"/>
        <v>73.51561193564835</v>
      </c>
      <c r="O48" s="106"/>
      <c r="P48" s="79">
        <v>38</v>
      </c>
    </row>
    <row r="49" spans="1:16" s="78" customFormat="1" ht="10.5" customHeight="1">
      <c r="A49" s="33">
        <v>39</v>
      </c>
      <c r="B49" s="101"/>
      <c r="C49" s="102">
        <v>5.809</v>
      </c>
      <c r="D49" s="103">
        <f t="shared" si="0"/>
        <v>74.02270208274946</v>
      </c>
      <c r="E49" s="104"/>
      <c r="F49" s="102">
        <v>5.804</v>
      </c>
      <c r="G49" s="103">
        <f t="shared" si="1"/>
        <v>74.15029440947353</v>
      </c>
      <c r="H49" s="105"/>
      <c r="I49" s="101"/>
      <c r="J49" s="102">
        <v>5.862</v>
      </c>
      <c r="K49" s="103">
        <f t="shared" si="2"/>
        <v>72.69023268136547</v>
      </c>
      <c r="L49" s="101"/>
      <c r="M49" s="102">
        <v>5.857</v>
      </c>
      <c r="N49" s="103">
        <f t="shared" si="3"/>
        <v>72.81439395805481</v>
      </c>
      <c r="O49" s="106"/>
      <c r="P49" s="79">
        <v>39</v>
      </c>
    </row>
    <row r="50" spans="1:16" s="78" customFormat="1" ht="10.5" customHeight="1">
      <c r="A50" s="33">
        <v>40</v>
      </c>
      <c r="B50" s="101"/>
      <c r="C50" s="102">
        <v>5.837</v>
      </c>
      <c r="D50" s="103">
        <f t="shared" si="0"/>
        <v>73.31423387733852</v>
      </c>
      <c r="E50" s="104"/>
      <c r="F50" s="102">
        <v>5.749</v>
      </c>
      <c r="G50" s="103">
        <f t="shared" si="1"/>
        <v>75.57585514580937</v>
      </c>
      <c r="H50" s="105"/>
      <c r="I50" s="101"/>
      <c r="J50" s="102">
        <v>5.865</v>
      </c>
      <c r="K50" s="103">
        <f t="shared" si="2"/>
        <v>72.61588829074755</v>
      </c>
      <c r="L50" s="101"/>
      <c r="M50" s="102">
        <v>5.847</v>
      </c>
      <c r="N50" s="103">
        <f t="shared" si="3"/>
        <v>73.063672769118</v>
      </c>
      <c r="O50" s="106"/>
      <c r="P50" s="79">
        <v>40</v>
      </c>
    </row>
    <row r="51" spans="1:16" s="78" customFormat="1" ht="10.5" customHeight="1">
      <c r="A51" s="33">
        <v>41</v>
      </c>
      <c r="B51" s="101"/>
      <c r="C51" s="102">
        <v>5.887</v>
      </c>
      <c r="D51" s="103">
        <f t="shared" si="0"/>
        <v>72.07416432847506</v>
      </c>
      <c r="E51" s="104"/>
      <c r="F51" s="102">
        <v>5.857</v>
      </c>
      <c r="G51" s="103">
        <f t="shared" si="1"/>
        <v>72.81439395805481</v>
      </c>
      <c r="H51" s="105"/>
      <c r="I51" s="101"/>
      <c r="J51" s="102">
        <v>5.834</v>
      </c>
      <c r="K51" s="103">
        <f t="shared" si="2"/>
        <v>73.38965357286952</v>
      </c>
      <c r="L51" s="101"/>
      <c r="M51" s="102">
        <v>5.883</v>
      </c>
      <c r="N51" s="103">
        <f t="shared" si="3"/>
        <v>72.17220773061555</v>
      </c>
      <c r="O51" s="106"/>
      <c r="P51" s="79">
        <v>41</v>
      </c>
    </row>
    <row r="52" spans="1:16" s="78" customFormat="1" ht="10.5" customHeight="1">
      <c r="A52" s="33">
        <v>42</v>
      </c>
      <c r="B52" s="101"/>
      <c r="C52" s="102">
        <v>5.859</v>
      </c>
      <c r="D52" s="103">
        <f t="shared" si="0"/>
        <v>72.76469130151085</v>
      </c>
      <c r="E52" s="104"/>
      <c r="F52" s="102">
        <v>5.821</v>
      </c>
      <c r="G52" s="103">
        <f t="shared" si="1"/>
        <v>73.71782084669299</v>
      </c>
      <c r="H52" s="105"/>
      <c r="I52" s="101"/>
      <c r="J52" s="102">
        <v>5.858</v>
      </c>
      <c r="K52" s="103">
        <f t="shared" si="2"/>
        <v>72.78953626634959</v>
      </c>
      <c r="L52" s="101"/>
      <c r="M52" s="102">
        <v>5.837</v>
      </c>
      <c r="N52" s="103">
        <f t="shared" si="3"/>
        <v>73.31423387733852</v>
      </c>
      <c r="O52" s="106"/>
      <c r="P52" s="79">
        <v>42</v>
      </c>
    </row>
    <row r="53" spans="1:16" s="78" customFormat="1" ht="10.5" customHeight="1">
      <c r="A53" s="33">
        <v>43</v>
      </c>
      <c r="B53" s="101"/>
      <c r="C53" s="102">
        <v>5.861</v>
      </c>
      <c r="D53" s="103">
        <f t="shared" si="0"/>
        <v>72.71503951769424</v>
      </c>
      <c r="E53" s="104"/>
      <c r="F53" s="102">
        <v>5.795</v>
      </c>
      <c r="G53" s="103">
        <f t="shared" si="1"/>
        <v>74.38079341552512</v>
      </c>
      <c r="H53" s="105"/>
      <c r="I53" s="101"/>
      <c r="J53" s="102">
        <v>5.889</v>
      </c>
      <c r="K53" s="103">
        <f t="shared" si="2"/>
        <v>72.02521752898423</v>
      </c>
      <c r="L53" s="101"/>
      <c r="M53" s="102">
        <v>5.907</v>
      </c>
      <c r="N53" s="103">
        <f t="shared" si="3"/>
        <v>71.58693121866442</v>
      </c>
      <c r="O53" s="106"/>
      <c r="P53" s="79">
        <v>43</v>
      </c>
    </row>
    <row r="54" spans="1:16" s="78" customFormat="1" ht="10.5" customHeight="1">
      <c r="A54" s="33">
        <v>44</v>
      </c>
      <c r="B54" s="101"/>
      <c r="C54" s="102">
        <v>5.833</v>
      </c>
      <c r="D54" s="103">
        <f t="shared" si="0"/>
        <v>73.41481933473271</v>
      </c>
      <c r="E54" s="104"/>
      <c r="F54" s="102">
        <v>5.816</v>
      </c>
      <c r="G54" s="103">
        <f t="shared" si="1"/>
        <v>73.84462536587395</v>
      </c>
      <c r="H54" s="105"/>
      <c r="I54" s="101"/>
      <c r="J54" s="102">
        <v>5.873</v>
      </c>
      <c r="K54" s="103">
        <f t="shared" si="2"/>
        <v>72.41819326374431</v>
      </c>
      <c r="L54" s="207"/>
      <c r="M54" s="102">
        <v>5.894</v>
      </c>
      <c r="N54" s="103">
        <f t="shared" si="3"/>
        <v>71.90306844974943</v>
      </c>
      <c r="O54" s="106" t="s">
        <v>68</v>
      </c>
      <c r="P54" s="79">
        <v>44</v>
      </c>
    </row>
    <row r="55" spans="1:16" s="78" customFormat="1" ht="10.5" customHeight="1">
      <c r="A55" s="33">
        <v>45</v>
      </c>
      <c r="B55" s="101"/>
      <c r="C55" s="102">
        <v>5.842</v>
      </c>
      <c r="D55" s="103">
        <f t="shared" si="0"/>
        <v>73.1887924872258</v>
      </c>
      <c r="E55" s="104"/>
      <c r="F55" s="102">
        <v>5.817</v>
      </c>
      <c r="G55" s="103">
        <f t="shared" si="1"/>
        <v>73.81923830104532</v>
      </c>
      <c r="H55" s="105"/>
      <c r="I55" s="101"/>
      <c r="J55" s="102">
        <v>5.86</v>
      </c>
      <c r="K55" s="103">
        <f t="shared" si="2"/>
        <v>72.73985905485212</v>
      </c>
      <c r="L55" s="101"/>
      <c r="M55" s="102">
        <v>5.814</v>
      </c>
      <c r="N55" s="103">
        <f t="shared" si="3"/>
        <v>73.89543880002589</v>
      </c>
      <c r="O55" s="106"/>
      <c r="P55" s="79">
        <v>45</v>
      </c>
    </row>
    <row r="56" spans="1:16" s="78" customFormat="1" ht="10.5" customHeight="1">
      <c r="A56" s="33">
        <v>46</v>
      </c>
      <c r="B56" s="101"/>
      <c r="C56" s="102">
        <v>5.859</v>
      </c>
      <c r="D56" s="103">
        <f t="shared" si="0"/>
        <v>72.76469130151085</v>
      </c>
      <c r="E56" s="104"/>
      <c r="F56" s="102">
        <v>5.84</v>
      </c>
      <c r="G56" s="103">
        <f t="shared" si="1"/>
        <v>73.2389303809345</v>
      </c>
      <c r="H56" s="105"/>
      <c r="I56" s="101"/>
      <c r="J56" s="102">
        <v>5.879</v>
      </c>
      <c r="K56" s="103">
        <f t="shared" si="2"/>
        <v>72.27045132343909</v>
      </c>
      <c r="L56" s="101"/>
      <c r="M56" s="102">
        <v>5.841</v>
      </c>
      <c r="N56" s="103">
        <f t="shared" si="3"/>
        <v>73.21385499624074</v>
      </c>
      <c r="O56" s="106"/>
      <c r="P56" s="79">
        <v>46</v>
      </c>
    </row>
    <row r="57" spans="1:16" s="78" customFormat="1" ht="10.5" customHeight="1">
      <c r="A57" s="33">
        <v>47</v>
      </c>
      <c r="B57" s="101"/>
      <c r="C57" s="102">
        <v>5.838</v>
      </c>
      <c r="D57" s="103">
        <f t="shared" si="0"/>
        <v>73.28911981265082</v>
      </c>
      <c r="E57" s="104"/>
      <c r="F57" s="102">
        <v>5.789</v>
      </c>
      <c r="G57" s="103">
        <f t="shared" si="1"/>
        <v>74.53505703137044</v>
      </c>
      <c r="H57" s="105"/>
      <c r="I57" s="101"/>
      <c r="J57" s="102">
        <v>5.831</v>
      </c>
      <c r="K57" s="103">
        <f t="shared" si="2"/>
        <v>73.46518970672275</v>
      </c>
      <c r="L57" s="101"/>
      <c r="M57" s="102">
        <v>5.86</v>
      </c>
      <c r="N57" s="103">
        <f t="shared" si="3"/>
        <v>72.73985905485212</v>
      </c>
      <c r="O57" s="106"/>
      <c r="P57" s="79">
        <v>47</v>
      </c>
    </row>
    <row r="58" spans="1:16" s="78" customFormat="1" ht="10.5" customHeight="1">
      <c r="A58" s="33">
        <v>48</v>
      </c>
      <c r="B58" s="101"/>
      <c r="C58" s="102">
        <v>5.835</v>
      </c>
      <c r="D58" s="103">
        <f t="shared" si="0"/>
        <v>73.36450074859256</v>
      </c>
      <c r="E58" s="104"/>
      <c r="F58" s="102">
        <v>5.808</v>
      </c>
      <c r="G58" s="103">
        <f t="shared" si="1"/>
        <v>74.04819418831438</v>
      </c>
      <c r="H58" s="105"/>
      <c r="I58" s="101"/>
      <c r="J58" s="102">
        <v>5.846</v>
      </c>
      <c r="K58" s="103">
        <f t="shared" si="2"/>
        <v>73.08867103179344</v>
      </c>
      <c r="L58" s="101"/>
      <c r="M58" s="102">
        <v>5.927</v>
      </c>
      <c r="N58" s="103">
        <f t="shared" si="3"/>
        <v>71.10462212358226</v>
      </c>
      <c r="O58" s="106"/>
      <c r="P58" s="79">
        <v>48</v>
      </c>
    </row>
    <row r="59" spans="1:16" s="78" customFormat="1" ht="10.5" customHeight="1">
      <c r="A59" s="33">
        <v>49</v>
      </c>
      <c r="B59" s="101"/>
      <c r="C59" s="102">
        <v>5.844</v>
      </c>
      <c r="D59" s="103">
        <f t="shared" si="0"/>
        <v>73.1387060609851</v>
      </c>
      <c r="E59" s="104"/>
      <c r="F59" s="102">
        <v>5.802</v>
      </c>
      <c r="G59" s="103">
        <f t="shared" si="1"/>
        <v>74.20142372663041</v>
      </c>
      <c r="H59" s="105"/>
      <c r="I59" s="101"/>
      <c r="J59" s="102">
        <v>5.864</v>
      </c>
      <c r="K59" s="103">
        <f t="shared" si="2"/>
        <v>72.6406570765454</v>
      </c>
      <c r="L59" s="101"/>
      <c r="M59" s="102">
        <v>5.818</v>
      </c>
      <c r="N59" s="103">
        <f t="shared" si="3"/>
        <v>73.79386432570604</v>
      </c>
      <c r="O59" s="106"/>
      <c r="P59" s="79">
        <v>49</v>
      </c>
    </row>
    <row r="60" spans="1:16" s="78" customFormat="1" ht="10.5" customHeight="1">
      <c r="A60" s="33">
        <v>50</v>
      </c>
      <c r="B60" s="101"/>
      <c r="C60" s="102">
        <v>5.882</v>
      </c>
      <c r="D60" s="103">
        <f t="shared" si="0"/>
        <v>72.19674983967246</v>
      </c>
      <c r="E60" s="104"/>
      <c r="F60" s="102">
        <v>5.81</v>
      </c>
      <c r="G60" s="103">
        <f t="shared" si="1"/>
        <v>73.99722313892896</v>
      </c>
      <c r="H60" s="105"/>
      <c r="I60" s="101"/>
      <c r="J60" s="102">
        <v>5.863</v>
      </c>
      <c r="K60" s="103">
        <f t="shared" si="2"/>
        <v>72.6654385372015</v>
      </c>
      <c r="L60" s="101"/>
      <c r="M60" s="102">
        <v>5.874</v>
      </c>
      <c r="N60" s="103">
        <f t="shared" si="3"/>
        <v>72.39353816365444</v>
      </c>
      <c r="O60" s="106"/>
      <c r="P60" s="79">
        <v>50</v>
      </c>
    </row>
    <row r="61" spans="1:16" s="78" customFormat="1" ht="10.5" customHeight="1">
      <c r="A61" s="33">
        <v>51</v>
      </c>
      <c r="B61" s="101"/>
      <c r="C61" s="102">
        <v>5.836</v>
      </c>
      <c r="D61" s="103">
        <f t="shared" si="0"/>
        <v>73.33936085303527</v>
      </c>
      <c r="E61" s="104"/>
      <c r="F61" s="102">
        <v>5.841</v>
      </c>
      <c r="G61" s="103">
        <f t="shared" si="1"/>
        <v>73.21385499624074</v>
      </c>
      <c r="H61" s="105"/>
      <c r="I61" s="101"/>
      <c r="J61" s="102">
        <v>5.845</v>
      </c>
      <c r="K61" s="103">
        <f t="shared" si="2"/>
        <v>73.11368212615463</v>
      </c>
      <c r="L61" s="101"/>
      <c r="M61" s="102">
        <v>5.857</v>
      </c>
      <c r="N61" s="103">
        <f t="shared" si="3"/>
        <v>72.81439395805481</v>
      </c>
      <c r="O61" s="106"/>
      <c r="P61" s="79">
        <v>51</v>
      </c>
    </row>
    <row r="62" spans="1:16" s="78" customFormat="1" ht="10.5" customHeight="1">
      <c r="A62" s="33">
        <v>52</v>
      </c>
      <c r="B62" s="101"/>
      <c r="C62" s="102">
        <v>5.865</v>
      </c>
      <c r="D62" s="103">
        <f t="shared" si="0"/>
        <v>72.61588829074755</v>
      </c>
      <c r="E62" s="104"/>
      <c r="F62" s="102">
        <v>5.872</v>
      </c>
      <c r="G62" s="103">
        <f t="shared" si="1"/>
        <v>72.44286096117722</v>
      </c>
      <c r="H62" s="105"/>
      <c r="I62" s="101"/>
      <c r="J62" s="102">
        <v>5.833</v>
      </c>
      <c r="K62" s="103">
        <f t="shared" si="2"/>
        <v>73.41481933473271</v>
      </c>
      <c r="L62" s="101"/>
      <c r="M62" s="102">
        <v>5.783</v>
      </c>
      <c r="N62" s="103">
        <f t="shared" si="3"/>
        <v>74.68980105276758</v>
      </c>
      <c r="O62" s="106"/>
      <c r="P62" s="79">
        <v>52</v>
      </c>
    </row>
    <row r="63" spans="1:16" s="78" customFormat="1" ht="10.5" customHeight="1">
      <c r="A63" s="33">
        <v>53</v>
      </c>
      <c r="B63" s="101"/>
      <c r="C63" s="102">
        <v>5.826</v>
      </c>
      <c r="D63" s="103">
        <f t="shared" si="0"/>
        <v>73.59134266659079</v>
      </c>
      <c r="E63" s="104"/>
      <c r="F63" s="102">
        <v>5.808</v>
      </c>
      <c r="G63" s="103">
        <f t="shared" si="1"/>
        <v>74.04819418831438</v>
      </c>
      <c r="H63" s="105"/>
      <c r="I63" s="101"/>
      <c r="J63" s="102">
        <v>5.868</v>
      </c>
      <c r="K63" s="103">
        <f t="shared" si="2"/>
        <v>72.54165789611858</v>
      </c>
      <c r="L63" s="101"/>
      <c r="M63" s="102">
        <v>5.841</v>
      </c>
      <c r="N63" s="103">
        <f t="shared" si="3"/>
        <v>73.21385499624074</v>
      </c>
      <c r="O63" s="106"/>
      <c r="P63" s="79">
        <v>53</v>
      </c>
    </row>
    <row r="64" spans="1:16" s="78" customFormat="1" ht="10.5" customHeight="1">
      <c r="A64" s="33">
        <v>54</v>
      </c>
      <c r="B64" s="101"/>
      <c r="C64" s="102">
        <v>5.876</v>
      </c>
      <c r="D64" s="103">
        <f t="shared" si="0"/>
        <v>72.34426572120626</v>
      </c>
      <c r="E64" s="104"/>
      <c r="F64" s="102">
        <v>5.82</v>
      </c>
      <c r="G64" s="103">
        <f t="shared" si="1"/>
        <v>73.74315560751525</v>
      </c>
      <c r="H64" s="105"/>
      <c r="I64" s="101"/>
      <c r="J64" s="102">
        <v>5.87</v>
      </c>
      <c r="K64" s="103">
        <f t="shared" si="2"/>
        <v>72.49223418241338</v>
      </c>
      <c r="L64" s="101"/>
      <c r="M64" s="102">
        <v>5.776</v>
      </c>
      <c r="N64" s="103">
        <f t="shared" si="3"/>
        <v>74.87094558820144</v>
      </c>
      <c r="O64" s="106"/>
      <c r="P64" s="79">
        <v>54</v>
      </c>
    </row>
    <row r="65" spans="1:16" s="78" customFormat="1" ht="10.5" customHeight="1">
      <c r="A65" s="33">
        <v>55</v>
      </c>
      <c r="B65" s="101"/>
      <c r="C65" s="102">
        <v>5.843</v>
      </c>
      <c r="D65" s="103">
        <f t="shared" si="0"/>
        <v>73.16374284507596</v>
      </c>
      <c r="E65" s="104"/>
      <c r="F65" s="102">
        <v>5.818</v>
      </c>
      <c r="G65" s="103">
        <f t="shared" si="1"/>
        <v>73.79386432570604</v>
      </c>
      <c r="H65" s="105"/>
      <c r="I65" s="101"/>
      <c r="J65" s="102">
        <v>5.844</v>
      </c>
      <c r="K65" s="103">
        <f t="shared" si="2"/>
        <v>73.1387060609851</v>
      </c>
      <c r="L65" s="101"/>
      <c r="M65" s="102">
        <v>5.787</v>
      </c>
      <c r="N65" s="103">
        <f t="shared" si="3"/>
        <v>74.58658489504535</v>
      </c>
      <c r="O65" s="106"/>
      <c r="P65" s="79">
        <v>55</v>
      </c>
    </row>
    <row r="66" spans="1:16" s="78" customFormat="1" ht="10.5" customHeight="1">
      <c r="A66" s="33">
        <v>56</v>
      </c>
      <c r="B66" s="101"/>
      <c r="C66" s="102">
        <v>5.85</v>
      </c>
      <c r="D66" s="103">
        <f t="shared" si="0"/>
        <v>72.9887548834831</v>
      </c>
      <c r="E66" s="104"/>
      <c r="F66" s="102">
        <v>5.858</v>
      </c>
      <c r="G66" s="103">
        <f t="shared" si="1"/>
        <v>72.78953626634959</v>
      </c>
      <c r="H66" s="105"/>
      <c r="I66" s="101"/>
      <c r="J66" s="102">
        <v>5.86</v>
      </c>
      <c r="K66" s="103">
        <f t="shared" si="2"/>
        <v>72.73985905485212</v>
      </c>
      <c r="L66" s="101"/>
      <c r="M66" s="102">
        <v>5.84</v>
      </c>
      <c r="N66" s="103">
        <f t="shared" si="3"/>
        <v>73.2389303809345</v>
      </c>
      <c r="O66" s="106"/>
      <c r="P66" s="79">
        <v>56</v>
      </c>
    </row>
    <row r="67" spans="1:16" s="78" customFormat="1" ht="10.5" customHeight="1">
      <c r="A67" s="33">
        <v>57</v>
      </c>
      <c r="B67" s="101"/>
      <c r="C67" s="102">
        <v>5.826</v>
      </c>
      <c r="D67" s="103">
        <f t="shared" si="0"/>
        <v>73.59134266659079</v>
      </c>
      <c r="E67" s="104"/>
      <c r="F67" s="102">
        <v>5.857</v>
      </c>
      <c r="G67" s="103">
        <f t="shared" si="1"/>
        <v>72.81439395805481</v>
      </c>
      <c r="H67" s="105"/>
      <c r="I67" s="101"/>
      <c r="J67" s="102">
        <v>5.855</v>
      </c>
      <c r="K67" s="103">
        <f t="shared" si="2"/>
        <v>72.86414755684811</v>
      </c>
      <c r="L67" s="101"/>
      <c r="M67" s="102">
        <v>5.777</v>
      </c>
      <c r="N67" s="103">
        <f t="shared" si="3"/>
        <v>74.84502747655199</v>
      </c>
      <c r="O67" s="106"/>
      <c r="P67" s="79">
        <v>57</v>
      </c>
    </row>
    <row r="68" spans="1:16" s="78" customFormat="1" ht="10.5" customHeight="1">
      <c r="A68" s="33">
        <v>58</v>
      </c>
      <c r="B68" s="101"/>
      <c r="C68" s="102">
        <v>5.841</v>
      </c>
      <c r="D68" s="103">
        <f t="shared" si="0"/>
        <v>73.21385499624074</v>
      </c>
      <c r="E68" s="104"/>
      <c r="F68" s="102">
        <v>5.797</v>
      </c>
      <c r="G68" s="103">
        <f t="shared" si="1"/>
        <v>74.3294786233884</v>
      </c>
      <c r="H68" s="105"/>
      <c r="I68" s="101"/>
      <c r="J68" s="102">
        <v>5.809</v>
      </c>
      <c r="K68" s="103">
        <f t="shared" si="2"/>
        <v>74.02270208274946</v>
      </c>
      <c r="L68" s="101"/>
      <c r="M68" s="102">
        <v>5.778</v>
      </c>
      <c r="N68" s="103">
        <f t="shared" si="3"/>
        <v>74.8191228207015</v>
      </c>
      <c r="O68" s="106"/>
      <c r="P68" s="79">
        <v>58</v>
      </c>
    </row>
    <row r="69" spans="1:16" s="78" customFormat="1" ht="10.5" customHeight="1">
      <c r="A69" s="33">
        <v>59</v>
      </c>
      <c r="B69" s="101"/>
      <c r="C69" s="102">
        <v>5.852</v>
      </c>
      <c r="D69" s="103">
        <f t="shared" si="0"/>
        <v>72.93887362412742</v>
      </c>
      <c r="E69" s="104"/>
      <c r="F69" s="102">
        <v>5.854</v>
      </c>
      <c r="G69" s="103">
        <f t="shared" si="1"/>
        <v>72.88904348134639</v>
      </c>
      <c r="H69" s="105"/>
      <c r="I69" s="101"/>
      <c r="J69" s="102">
        <v>5.804</v>
      </c>
      <c r="K69" s="103">
        <f t="shared" si="2"/>
        <v>74.15029440947353</v>
      </c>
      <c r="L69" s="101"/>
      <c r="M69" s="102">
        <v>5.773</v>
      </c>
      <c r="N69" s="103">
        <f t="shared" si="3"/>
        <v>74.94878075119222</v>
      </c>
      <c r="O69" s="106"/>
      <c r="P69" s="79">
        <v>59</v>
      </c>
    </row>
    <row r="70" spans="1:16" s="78" customFormat="1" ht="10.5" customHeight="1">
      <c r="A70" s="33">
        <v>60</v>
      </c>
      <c r="B70" s="101"/>
      <c r="C70" s="102">
        <v>5.846</v>
      </c>
      <c r="D70" s="103">
        <f t="shared" si="0"/>
        <v>73.08867103179344</v>
      </c>
      <c r="E70" s="104"/>
      <c r="F70" s="205">
        <v>1000</v>
      </c>
      <c r="G70" s="206">
        <f t="shared" si="1"/>
        <v>0.002497857664</v>
      </c>
      <c r="H70" s="105" t="s">
        <v>68</v>
      </c>
      <c r="I70" s="101"/>
      <c r="J70" s="102">
        <v>5.835</v>
      </c>
      <c r="K70" s="103">
        <f t="shared" si="2"/>
        <v>73.36450074859256</v>
      </c>
      <c r="L70" s="101"/>
      <c r="M70" s="102">
        <v>5.802</v>
      </c>
      <c r="N70" s="103">
        <f t="shared" si="3"/>
        <v>74.20142372663041</v>
      </c>
      <c r="O70" s="106"/>
      <c r="P70" s="79">
        <v>60</v>
      </c>
    </row>
    <row r="71" spans="1:16" s="78" customFormat="1" ht="10.5" customHeight="1">
      <c r="A71" s="33">
        <v>61</v>
      </c>
      <c r="B71" s="101"/>
      <c r="C71" s="102">
        <v>5.895</v>
      </c>
      <c r="D71" s="103">
        <f t="shared" si="0"/>
        <v>71.87867592394757</v>
      </c>
      <c r="E71" s="104"/>
      <c r="F71" s="102">
        <v>5.681</v>
      </c>
      <c r="G71" s="103">
        <f t="shared" si="1"/>
        <v>77.39592742227966</v>
      </c>
      <c r="H71" s="105"/>
      <c r="I71" s="101"/>
      <c r="J71" s="102">
        <v>5.83</v>
      </c>
      <c r="K71" s="103">
        <f t="shared" si="2"/>
        <v>73.49039433462102</v>
      </c>
      <c r="L71" s="101"/>
      <c r="M71" s="102">
        <v>5.827</v>
      </c>
      <c r="N71" s="103">
        <f t="shared" si="3"/>
        <v>73.56608609271699</v>
      </c>
      <c r="O71" s="106"/>
      <c r="P71" s="79">
        <v>61</v>
      </c>
    </row>
    <row r="72" spans="1:16" s="78" customFormat="1" ht="10.5" customHeight="1">
      <c r="A72" s="33">
        <v>62</v>
      </c>
      <c r="B72" s="101"/>
      <c r="C72" s="102">
        <v>5.85</v>
      </c>
      <c r="D72" s="103">
        <f t="shared" si="0"/>
        <v>72.9887548834831</v>
      </c>
      <c r="E72" s="104"/>
      <c r="F72" s="102">
        <v>5.807</v>
      </c>
      <c r="G72" s="103">
        <f t="shared" si="1"/>
        <v>74.07369946469063</v>
      </c>
      <c r="H72" s="105"/>
      <c r="I72" s="101"/>
      <c r="J72" s="102">
        <v>5.867</v>
      </c>
      <c r="K72" s="103">
        <f t="shared" si="2"/>
        <v>72.56638870916531</v>
      </c>
      <c r="L72" s="101"/>
      <c r="M72" s="102">
        <v>5.79</v>
      </c>
      <c r="N72" s="103">
        <f t="shared" si="3"/>
        <v>74.50931312100846</v>
      </c>
      <c r="O72" s="106"/>
      <c r="P72" s="79">
        <v>62</v>
      </c>
    </row>
    <row r="73" spans="1:16" s="78" customFormat="1" ht="10.5" customHeight="1" thickBot="1">
      <c r="A73" s="80">
        <v>63</v>
      </c>
      <c r="B73" s="107"/>
      <c r="C73" s="108">
        <v>5.995</v>
      </c>
      <c r="D73" s="103">
        <f t="shared" si="0"/>
        <v>69.50072138235852</v>
      </c>
      <c r="E73" s="109"/>
      <c r="F73" s="108">
        <v>5.842</v>
      </c>
      <c r="G73" s="103">
        <f t="shared" si="1"/>
        <v>73.1887924872258</v>
      </c>
      <c r="H73" s="110"/>
      <c r="I73" s="107"/>
      <c r="J73" s="108">
        <v>5.818</v>
      </c>
      <c r="K73" s="103">
        <f t="shared" si="2"/>
        <v>73.79386432570604</v>
      </c>
      <c r="L73" s="107"/>
      <c r="M73" s="108">
        <v>5.638</v>
      </c>
      <c r="N73" s="111">
        <f t="shared" si="3"/>
        <v>78.58099872388259</v>
      </c>
      <c r="O73" s="112"/>
      <c r="P73" s="39">
        <v>63</v>
      </c>
    </row>
    <row r="74" spans="1:17" ht="26.25" thickBot="1">
      <c r="A74" s="122" t="s">
        <v>0</v>
      </c>
      <c r="B74" s="123" t="s">
        <v>3</v>
      </c>
      <c r="C74" s="124" t="s">
        <v>5</v>
      </c>
      <c r="D74" s="124" t="s">
        <v>7</v>
      </c>
      <c r="E74" s="124" t="s">
        <v>4</v>
      </c>
      <c r="F74" s="124" t="s">
        <v>6</v>
      </c>
      <c r="G74" s="124" t="s">
        <v>8</v>
      </c>
      <c r="H74" s="125" t="s">
        <v>27</v>
      </c>
      <c r="I74" s="123" t="s">
        <v>3</v>
      </c>
      <c r="J74" s="124" t="s">
        <v>5</v>
      </c>
      <c r="K74" s="124" t="s">
        <v>7</v>
      </c>
      <c r="L74" s="124" t="s">
        <v>4</v>
      </c>
      <c r="M74" s="124" t="s">
        <v>6</v>
      </c>
      <c r="N74" s="124" t="s">
        <v>8</v>
      </c>
      <c r="O74" s="126" t="s">
        <v>27</v>
      </c>
      <c r="P74" s="127" t="s">
        <v>0</v>
      </c>
      <c r="Q74" s="120" t="s">
        <v>33</v>
      </c>
    </row>
    <row r="75" spans="1:17" ht="12.75">
      <c r="A75" s="52" t="s">
        <v>14</v>
      </c>
      <c r="B75" s="13"/>
      <c r="C75" s="14">
        <f>AVERAGE(C10:C73)</f>
        <v>5.836968750000001</v>
      </c>
      <c r="D75" s="14">
        <f>AVERAGE(D10:D73)</f>
        <v>73.32513545688553</v>
      </c>
      <c r="E75" s="13"/>
      <c r="F75" s="25">
        <f>AVERAGE(F10:F73)</f>
        <v>21.369468750000003</v>
      </c>
      <c r="G75" s="13">
        <f>AVERAGE(G10:G73)</f>
        <v>72.22740007328255</v>
      </c>
      <c r="H75" s="43"/>
      <c r="I75" s="13"/>
      <c r="J75" s="14">
        <f>AVERAGE(J10:J73)</f>
        <v>5.8435781250000005</v>
      </c>
      <c r="K75" s="14">
        <f>AVERAGE(K10:K73)</f>
        <v>73.15677464498128</v>
      </c>
      <c r="L75" s="13"/>
      <c r="M75" s="13">
        <f>AVERAGE(M10:M73)</f>
        <v>5.8511250000000015</v>
      </c>
      <c r="N75" s="13">
        <f>AVERAGE(N10:N73)</f>
        <v>72.97670712623288</v>
      </c>
      <c r="O75" s="82"/>
      <c r="P75" s="88" t="s">
        <v>14</v>
      </c>
      <c r="Q75" s="121">
        <f>Module!$AF$8</f>
        <v>0.0678749999999997</v>
      </c>
    </row>
    <row r="76" spans="1:16" ht="12.75">
      <c r="A76" s="53" t="s">
        <v>10</v>
      </c>
      <c r="B76" s="15"/>
      <c r="C76" s="16">
        <f>STDEV(C10:C73)</f>
        <v>0.03973682021666833</v>
      </c>
      <c r="D76" s="16">
        <f>STDEV(D10:D73)</f>
        <v>1.0080909012766397</v>
      </c>
      <c r="E76" s="15"/>
      <c r="F76" s="26">
        <f>STDEV(F10:F73)</f>
        <v>124.27055909101182</v>
      </c>
      <c r="G76" s="15">
        <f>STDEV(G10:G73)</f>
        <v>9.313798451279713</v>
      </c>
      <c r="H76" s="44"/>
      <c r="I76" s="15"/>
      <c r="J76" s="16">
        <f>STDEV(J10:J73)</f>
        <v>0.03432977544537849</v>
      </c>
      <c r="K76" s="16">
        <f>STDEV(K10:K73)</f>
        <v>0.8663270524989392</v>
      </c>
      <c r="L76" s="15"/>
      <c r="M76" s="15">
        <f>STDEV(M10:M73)</f>
        <v>0.050082947070627305</v>
      </c>
      <c r="N76" s="15">
        <f>STDEV(N10:N73)</f>
        <v>1.2700613823908231</v>
      </c>
      <c r="O76" s="83"/>
      <c r="P76" s="89" t="s">
        <v>10</v>
      </c>
    </row>
    <row r="77" spans="1:16" ht="12.75">
      <c r="A77" s="54" t="s">
        <v>15</v>
      </c>
      <c r="B77" s="17">
        <f aca="true" t="shared" si="4" ref="B77:G77">MAX(B10:B73)</f>
        <v>0</v>
      </c>
      <c r="C77" s="18">
        <f t="shared" si="4"/>
        <v>5.995</v>
      </c>
      <c r="D77" s="18">
        <f t="shared" si="4"/>
        <v>78.30298373311719</v>
      </c>
      <c r="E77" s="17">
        <f t="shared" si="4"/>
        <v>0</v>
      </c>
      <c r="F77" s="27">
        <f t="shared" si="4"/>
        <v>1000</v>
      </c>
      <c r="G77" s="17">
        <f t="shared" si="4"/>
        <v>82.42387736027275</v>
      </c>
      <c r="H77" s="45"/>
      <c r="I77" s="17"/>
      <c r="J77" s="18">
        <f>MAX(J10:J73)</f>
        <v>5.908</v>
      </c>
      <c r="K77" s="18">
        <f>MAX(K10:K73)</f>
        <v>75.73385340613615</v>
      </c>
      <c r="L77" s="17">
        <f>MAX(L10:L73)</f>
        <v>0</v>
      </c>
      <c r="M77" s="17">
        <f>MAX(M10:M73)</f>
        <v>5.927</v>
      </c>
      <c r="N77" s="17">
        <f>MAX(N10:N73)</f>
        <v>78.58099872388259</v>
      </c>
      <c r="O77" s="84"/>
      <c r="P77" s="90" t="s">
        <v>15</v>
      </c>
    </row>
    <row r="78" spans="1:16" ht="12.75">
      <c r="A78" s="54" t="s">
        <v>16</v>
      </c>
      <c r="B78" s="19"/>
      <c r="C78" s="18">
        <f>MIN(C10:C73)</f>
        <v>5.648</v>
      </c>
      <c r="D78" s="18">
        <f>MIN(D10:D73)</f>
        <v>69.50072138235852</v>
      </c>
      <c r="E78" s="17">
        <f>MIN(E10:E73)</f>
        <v>0</v>
      </c>
      <c r="F78" s="27">
        <f>MIN(F10:F73)</f>
        <v>5.505</v>
      </c>
      <c r="G78" s="17">
        <f>MIN(G10:G73)</f>
        <v>0.002497857664</v>
      </c>
      <c r="H78" s="46"/>
      <c r="I78" s="19"/>
      <c r="J78" s="18">
        <f>MIN(J10:J73)</f>
        <v>5.743</v>
      </c>
      <c r="K78" s="18">
        <f>MIN(K10:K73)</f>
        <v>71.56269937277935</v>
      </c>
      <c r="L78" s="17">
        <f>MIN(L10:L73)</f>
        <v>0</v>
      </c>
      <c r="M78" s="17">
        <f>MIN(M10:M73)</f>
        <v>5.638</v>
      </c>
      <c r="N78" s="17">
        <f>MIN(N10:N73)</f>
        <v>71.10462212358226</v>
      </c>
      <c r="O78" s="85"/>
      <c r="P78" s="90" t="s">
        <v>16</v>
      </c>
    </row>
    <row r="79" spans="1:16" ht="12.75">
      <c r="A79" s="54" t="s">
        <v>34</v>
      </c>
      <c r="B79" s="19"/>
      <c r="C79" s="20"/>
      <c r="D79" s="21">
        <f>COUNTIF(D10:D73,"&lt;65")</f>
        <v>0</v>
      </c>
      <c r="E79" s="19"/>
      <c r="F79" s="19"/>
      <c r="G79" s="21">
        <f>COUNTIF(G10:G73,"&lt;65")</f>
        <v>1</v>
      </c>
      <c r="H79" s="46"/>
      <c r="I79" s="19"/>
      <c r="J79" s="20"/>
      <c r="K79" s="21">
        <f>COUNTIF(K10:K73,"&lt;65")</f>
        <v>0</v>
      </c>
      <c r="L79" s="19"/>
      <c r="M79" s="19"/>
      <c r="N79" s="21">
        <f>COUNTIF(N10:N73,"&lt;65")</f>
        <v>0</v>
      </c>
      <c r="O79" s="85"/>
      <c r="P79" s="90" t="s">
        <v>28</v>
      </c>
    </row>
    <row r="80" spans="1:16" ht="12.75">
      <c r="A80" s="54" t="s">
        <v>35</v>
      </c>
      <c r="B80" s="19"/>
      <c r="C80" s="20"/>
      <c r="D80" s="21">
        <f>COUNTIF(D10:D73,"&gt;90")</f>
        <v>0</v>
      </c>
      <c r="E80" s="19"/>
      <c r="F80" s="19"/>
      <c r="G80" s="21">
        <f>COUNTIF(G10:G73,"&gt;90")</f>
        <v>0</v>
      </c>
      <c r="H80" s="46"/>
      <c r="I80" s="19"/>
      <c r="J80" s="20"/>
      <c r="K80" s="21">
        <f>COUNTIF(K10:K73,"&gt;90")</f>
        <v>0</v>
      </c>
      <c r="L80" s="19"/>
      <c r="M80" s="19"/>
      <c r="N80" s="21">
        <f>COUNTIF(N10:N73,"&gt;90")</f>
        <v>0</v>
      </c>
      <c r="O80" s="85"/>
      <c r="P80" s="90" t="s">
        <v>29</v>
      </c>
    </row>
    <row r="81" spans="1:16" ht="12.75">
      <c r="A81" s="99" t="s">
        <v>30</v>
      </c>
      <c r="B81" s="22">
        <f>COUNTIF(B10:B73,"&gt;50")</f>
        <v>0</v>
      </c>
      <c r="C81" s="20"/>
      <c r="D81" s="20"/>
      <c r="E81" s="22">
        <f>COUNTIF(E10:E73,"&gt;50")</f>
        <v>0</v>
      </c>
      <c r="F81" s="19"/>
      <c r="G81" s="19"/>
      <c r="H81" s="46"/>
      <c r="I81" s="19"/>
      <c r="J81" s="20"/>
      <c r="K81" s="20"/>
      <c r="L81" s="19"/>
      <c r="M81" s="19"/>
      <c r="N81" s="19"/>
      <c r="O81" s="85"/>
      <c r="P81" s="97" t="s">
        <v>30</v>
      </c>
    </row>
    <row r="82" spans="1:16" ht="12.75">
      <c r="A82" s="81" t="s">
        <v>32</v>
      </c>
      <c r="B82" s="23"/>
      <c r="C82" s="24"/>
      <c r="D82" s="24"/>
      <c r="E82" s="23"/>
      <c r="F82" s="23"/>
      <c r="G82" s="23"/>
      <c r="H82" s="47">
        <f>COUNTIF(H10:H73,"s")+COUNTIF(H10:H73,"s&amp;w")</f>
        <v>0</v>
      </c>
      <c r="I82" s="23"/>
      <c r="J82" s="24"/>
      <c r="K82" s="24"/>
      <c r="L82" s="23"/>
      <c r="M82" s="23"/>
      <c r="N82" s="23"/>
      <c r="O82" s="86">
        <f>COUNTIF(O10:O73,"s")</f>
        <v>0</v>
      </c>
      <c r="P82" s="98" t="s">
        <v>32</v>
      </c>
    </row>
    <row r="83" spans="1:16" ht="13.5" thickBot="1">
      <c r="A83" s="100" t="s">
        <v>31</v>
      </c>
      <c r="B83" s="23"/>
      <c r="C83" s="24"/>
      <c r="D83" s="24"/>
      <c r="E83" s="23"/>
      <c r="F83" s="23"/>
      <c r="G83" s="23"/>
      <c r="H83" s="48">
        <f>COUNTIF(H10:H73,"w")+COUNTIF(H10:H73,"s&amp;w")</f>
        <v>1</v>
      </c>
      <c r="I83" s="23"/>
      <c r="J83" s="24"/>
      <c r="K83" s="24"/>
      <c r="L83" s="23"/>
      <c r="M83" s="23"/>
      <c r="N83" s="23"/>
      <c r="O83" s="87">
        <f>COUNTIF(O10:O73,"w")</f>
        <v>1</v>
      </c>
      <c r="P83" s="91" t="s">
        <v>31</v>
      </c>
    </row>
    <row r="84" spans="1:16" ht="13.5" thickBot="1">
      <c r="A84" s="57" t="s">
        <v>9</v>
      </c>
      <c r="B84" s="300" t="s">
        <v>66</v>
      </c>
      <c r="C84" s="301"/>
      <c r="D84" s="301"/>
      <c r="E84" s="301"/>
      <c r="F84" s="301"/>
      <c r="G84" s="301"/>
      <c r="H84" s="302"/>
      <c r="I84" s="303" t="s">
        <v>67</v>
      </c>
      <c r="J84" s="301"/>
      <c r="K84" s="301"/>
      <c r="L84" s="301"/>
      <c r="M84" s="301"/>
      <c r="N84" s="301"/>
      <c r="O84" s="304"/>
      <c r="P84" s="92" t="s">
        <v>9</v>
      </c>
    </row>
    <row r="85" spans="1:16" ht="12.75">
      <c r="A85" s="56" t="s">
        <v>12</v>
      </c>
      <c r="B85" s="305" t="s">
        <v>63</v>
      </c>
      <c r="C85" s="306"/>
      <c r="N85" s="305" t="s">
        <v>63</v>
      </c>
      <c r="O85" s="306"/>
      <c r="P85" s="56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9"/>
  <sheetViews>
    <sheetView tabSelected="1" workbookViewId="0" topLeftCell="A1">
      <selection activeCell="E73" sqref="E73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21" max="21" width="11.57421875" style="0" bestFit="1" customWidth="1"/>
  </cols>
  <sheetData>
    <row r="1" ht="12.75">
      <c r="M1">
        <v>-1</v>
      </c>
    </row>
    <row r="4" ht="13.5" thickBot="1"/>
    <row r="5" spans="1:15" ht="14.25" thickBot="1" thickTop="1">
      <c r="A5" s="324" t="s">
        <v>64</v>
      </c>
      <c r="B5" s="325"/>
      <c r="C5" s="326"/>
      <c r="D5" s="134"/>
      <c r="E5" s="134"/>
      <c r="F5" s="134"/>
      <c r="G5" s="94"/>
      <c r="H5" s="36" t="s">
        <v>20</v>
      </c>
      <c r="I5" s="93"/>
      <c r="J5" s="93"/>
      <c r="K5" s="93"/>
      <c r="L5" s="93"/>
      <c r="M5" s="35" t="s">
        <v>22</v>
      </c>
      <c r="N5" s="37" t="s">
        <v>21</v>
      </c>
      <c r="O5" s="34" t="s">
        <v>23</v>
      </c>
    </row>
    <row r="6" spans="1:46" ht="17.25" thickBot="1" thickTop="1">
      <c r="A6" s="59" t="s">
        <v>9</v>
      </c>
      <c r="B6" s="327" t="s">
        <v>66</v>
      </c>
      <c r="C6" s="328"/>
      <c r="D6" s="328"/>
      <c r="E6" s="328"/>
      <c r="F6" s="328"/>
      <c r="G6" s="329"/>
      <c r="H6" s="327" t="s">
        <v>67</v>
      </c>
      <c r="I6" s="328"/>
      <c r="J6" s="328"/>
      <c r="K6" s="328"/>
      <c r="L6" s="328"/>
      <c r="M6" s="329"/>
      <c r="N6" s="58" t="s">
        <v>25</v>
      </c>
      <c r="O6" s="31" t="s">
        <v>26</v>
      </c>
      <c r="Q6" s="234" t="s">
        <v>77</v>
      </c>
      <c r="R6" s="235" t="s">
        <v>70</v>
      </c>
      <c r="S6" s="235" t="s">
        <v>71</v>
      </c>
      <c r="T6" s="235" t="s">
        <v>72</v>
      </c>
      <c r="U6" s="236" t="s">
        <v>73</v>
      </c>
      <c r="V6" s="237" t="s">
        <v>74</v>
      </c>
      <c r="X6" s="238" t="s">
        <v>78</v>
      </c>
      <c r="Y6" s="239" t="s">
        <v>79</v>
      </c>
      <c r="Z6" s="240" t="s">
        <v>78</v>
      </c>
      <c r="AA6" s="241" t="s">
        <v>80</v>
      </c>
      <c r="AB6" s="242" t="s">
        <v>81</v>
      </c>
      <c r="AC6" s="243" t="s">
        <v>82</v>
      </c>
      <c r="AE6" s="244"/>
      <c r="AF6" s="245" t="s">
        <v>83</v>
      </c>
      <c r="AG6" s="246" t="s">
        <v>84</v>
      </c>
      <c r="AN6" s="287" t="s">
        <v>85</v>
      </c>
      <c r="AO6" s="288" t="s">
        <v>86</v>
      </c>
      <c r="AP6" s="288" t="s">
        <v>87</v>
      </c>
      <c r="AQ6" s="288" t="s">
        <v>87</v>
      </c>
      <c r="AR6" s="288" t="s">
        <v>86</v>
      </c>
      <c r="AS6" s="288" t="s">
        <v>87</v>
      </c>
      <c r="AT6" s="288" t="s">
        <v>87</v>
      </c>
    </row>
    <row r="7" spans="1:46" ht="15" thickBot="1">
      <c r="A7" s="135" t="s">
        <v>19</v>
      </c>
      <c r="B7" s="136">
        <f>$AQ$7</f>
        <v>4</v>
      </c>
      <c r="C7" s="137"/>
      <c r="D7" s="138"/>
      <c r="E7" s="139">
        <f>$AP$7</f>
        <v>2.272727272727273</v>
      </c>
      <c r="F7" s="137"/>
      <c r="G7" s="140"/>
      <c r="H7" s="136">
        <f>$AT$7</f>
        <v>2.3636363636363633</v>
      </c>
      <c r="I7" s="137"/>
      <c r="J7" s="138"/>
      <c r="K7" s="139">
        <f>$AS$7</f>
        <v>1.2727272727272725</v>
      </c>
      <c r="L7" s="137"/>
      <c r="M7" s="60"/>
      <c r="N7" s="40"/>
      <c r="O7" s="31"/>
      <c r="Q7" s="247">
        <v>250</v>
      </c>
      <c r="R7" s="248">
        <f aca="true" t="shared" si="0" ref="R7:R28">FREQUENCY(B$10:D$73,$Q7:$Q8)</f>
        <v>0</v>
      </c>
      <c r="S7" s="248">
        <f aca="true" t="shared" si="1" ref="S7:S28">FREQUENCY(E$10:G$73,$Q7:$Q8)</f>
        <v>0</v>
      </c>
      <c r="T7" s="248">
        <f aca="true" t="shared" si="2" ref="T7:T28">FREQUENCY(H$10:J$73,$Q7:$Q8)</f>
        <v>0</v>
      </c>
      <c r="U7" s="249">
        <f aca="true" t="shared" si="3" ref="U7:U27">FREQUENCY(K$10:M$73,$Q7:$Q8)</f>
        <v>0</v>
      </c>
      <c r="V7" s="250">
        <f aca="true" t="shared" si="4" ref="V7:V28">FREQUENCY(B$10:M$73,$Q7:$Q8)</f>
        <v>0</v>
      </c>
      <c r="X7" s="251">
        <v>75</v>
      </c>
      <c r="Y7" s="252">
        <v>6.3354</v>
      </c>
      <c r="Z7" s="253"/>
      <c r="AA7" s="254"/>
      <c r="AB7" s="255">
        <f>(Y7-Y8)/(X8-X7)</f>
        <v>0</v>
      </c>
      <c r="AC7" s="256" t="e">
        <f>(AA7-AA8)/(Z8-Z7)</f>
        <v>#DIV/0!</v>
      </c>
      <c r="AE7" s="257" t="s">
        <v>75</v>
      </c>
      <c r="AF7" s="258">
        <f>60*AVERAGE(AB7:AB190)</f>
        <v>0.06843913043478267</v>
      </c>
      <c r="AG7" s="259" t="e">
        <f>60*AVERAGE(AC7:AC36)</f>
        <v>#DIV/0!</v>
      </c>
      <c r="AN7" s="289">
        <f>(AN138-AN124)</f>
        <v>140</v>
      </c>
      <c r="AO7" s="289">
        <f>AVERAGE(AO148:AO158)</f>
        <v>1600</v>
      </c>
      <c r="AP7" s="290">
        <f>1000*ABS(AVERAGE(AP148:AP158))</f>
        <v>2.272727272727273</v>
      </c>
      <c r="AQ7" s="290">
        <f>1000*ABS(AVERAGE(AQ148:AQ158))</f>
        <v>4</v>
      </c>
      <c r="AR7" s="289">
        <f>AVERAGE(AR148:AR158)</f>
        <v>1600</v>
      </c>
      <c r="AS7" s="290">
        <f>1000*ABS(AVERAGE(AS148:AS158))</f>
        <v>1.2727272727272725</v>
      </c>
      <c r="AT7" s="290">
        <f>1000*ABS(AVERAGE(AT148:AT158))</f>
        <v>2.3636363636363633</v>
      </c>
    </row>
    <row r="8" spans="1:33" ht="13.5" thickBot="1">
      <c r="A8" s="141" t="s">
        <v>17</v>
      </c>
      <c r="B8" s="327" t="s">
        <v>36</v>
      </c>
      <c r="C8" s="318"/>
      <c r="D8" s="330"/>
      <c r="E8" s="327" t="s">
        <v>37</v>
      </c>
      <c r="F8" s="318"/>
      <c r="G8" s="330"/>
      <c r="H8" s="327" t="s">
        <v>61</v>
      </c>
      <c r="I8" s="318"/>
      <c r="J8" s="330"/>
      <c r="K8" s="327" t="s">
        <v>62</v>
      </c>
      <c r="L8" s="318"/>
      <c r="M8" s="330"/>
      <c r="N8" s="30"/>
      <c r="O8" s="31"/>
      <c r="Q8" s="260">
        <v>240</v>
      </c>
      <c r="R8" s="119">
        <f t="shared" si="0"/>
        <v>0</v>
      </c>
      <c r="S8" s="119">
        <f t="shared" si="1"/>
        <v>0</v>
      </c>
      <c r="T8" s="119">
        <f t="shared" si="2"/>
        <v>0</v>
      </c>
      <c r="U8" s="261">
        <f t="shared" si="3"/>
        <v>0</v>
      </c>
      <c r="V8" s="262">
        <f t="shared" si="4"/>
        <v>0</v>
      </c>
      <c r="X8" s="263">
        <v>80</v>
      </c>
      <c r="Y8" s="264">
        <v>6.3354</v>
      </c>
      <c r="Z8" s="265"/>
      <c r="AA8" s="266"/>
      <c r="AB8" s="267">
        <f aca="true" t="shared" si="5" ref="AB8:AB71">(Y8-Y9)/(X9-X8)</f>
        <v>0.006460000000000044</v>
      </c>
      <c r="AC8" s="268" t="e">
        <f aca="true" t="shared" si="6" ref="AC8:AC71">(AA8-AA9)/(Z9-Z8)</f>
        <v>#DIV/0!</v>
      </c>
      <c r="AE8" s="269" t="s">
        <v>76</v>
      </c>
      <c r="AF8" s="270">
        <f>60*AVERAGE(AB173:AB188)</f>
        <v>0.0678749999999997</v>
      </c>
      <c r="AG8" s="271" t="e">
        <f>60*AVERAGE(AC12:AC36)</f>
        <v>#DIV/0!</v>
      </c>
    </row>
    <row r="9" spans="1:46" ht="14.25" thickBot="1">
      <c r="A9" s="38" t="s">
        <v>24</v>
      </c>
      <c r="B9" s="142" t="s">
        <v>38</v>
      </c>
      <c r="C9" s="143" t="s">
        <v>39</v>
      </c>
      <c r="D9" s="96" t="s">
        <v>40</v>
      </c>
      <c r="E9" s="144" t="s">
        <v>41</v>
      </c>
      <c r="F9" s="145" t="s">
        <v>42</v>
      </c>
      <c r="G9" s="146" t="s">
        <v>43</v>
      </c>
      <c r="H9" s="142" t="s">
        <v>44</v>
      </c>
      <c r="I9" s="143" t="s">
        <v>45</v>
      </c>
      <c r="J9" s="96" t="s">
        <v>46</v>
      </c>
      <c r="K9" s="144" t="s">
        <v>47</v>
      </c>
      <c r="L9" s="143" t="s">
        <v>48</v>
      </c>
      <c r="M9" s="146" t="s">
        <v>69</v>
      </c>
      <c r="N9" s="320" t="s">
        <v>18</v>
      </c>
      <c r="O9" s="321"/>
      <c r="Q9" s="260">
        <v>230</v>
      </c>
      <c r="R9" s="119">
        <f t="shared" si="0"/>
        <v>0</v>
      </c>
      <c r="S9" s="119">
        <f t="shared" si="1"/>
        <v>0</v>
      </c>
      <c r="T9" s="119">
        <f t="shared" si="2"/>
        <v>0</v>
      </c>
      <c r="U9" s="261">
        <f t="shared" si="3"/>
        <v>0</v>
      </c>
      <c r="V9" s="262">
        <f t="shared" si="4"/>
        <v>0</v>
      </c>
      <c r="X9" s="263">
        <v>85</v>
      </c>
      <c r="Y9" s="264">
        <v>6.3031</v>
      </c>
      <c r="Z9" s="265"/>
      <c r="AA9" s="266"/>
      <c r="AB9" s="267">
        <f t="shared" si="5"/>
        <v>0</v>
      </c>
      <c r="AC9" s="268" t="e">
        <f t="shared" si="6"/>
        <v>#DIV/0!</v>
      </c>
      <c r="AE9" s="128"/>
      <c r="AF9" s="129"/>
      <c r="AL9" s="291" t="s">
        <v>13</v>
      </c>
      <c r="AM9" s="291" t="s">
        <v>88</v>
      </c>
      <c r="AN9" s="291" t="s">
        <v>89</v>
      </c>
      <c r="AO9" s="291" t="s">
        <v>90</v>
      </c>
      <c r="AP9" s="291" t="s">
        <v>91</v>
      </c>
      <c r="AQ9" s="291" t="s">
        <v>92</v>
      </c>
      <c r="AR9" s="291" t="s">
        <v>93</v>
      </c>
      <c r="AS9" s="291" t="s">
        <v>94</v>
      </c>
      <c r="AT9" s="291" t="s">
        <v>95</v>
      </c>
    </row>
    <row r="10" spans="1:46" ht="12.75">
      <c r="A10" s="147">
        <v>0</v>
      </c>
      <c r="B10" s="148">
        <v>185.3</v>
      </c>
      <c r="C10" s="149">
        <v>186.8</v>
      </c>
      <c r="D10" s="41">
        <v>186.8</v>
      </c>
      <c r="E10" s="153">
        <v>178.7</v>
      </c>
      <c r="F10" s="150">
        <v>186.3</v>
      </c>
      <c r="G10" s="151">
        <v>184.6</v>
      </c>
      <c r="H10" s="152">
        <v>173.3</v>
      </c>
      <c r="I10" s="153">
        <v>178</v>
      </c>
      <c r="J10" s="154">
        <v>176.2</v>
      </c>
      <c r="K10" s="155">
        <v>180.9</v>
      </c>
      <c r="L10" s="153">
        <v>182.5</v>
      </c>
      <c r="M10" s="151">
        <v>176.2</v>
      </c>
      <c r="N10" s="322"/>
      <c r="O10" s="323"/>
      <c r="Q10" s="260">
        <v>225</v>
      </c>
      <c r="R10" s="119">
        <f t="shared" si="0"/>
        <v>0</v>
      </c>
      <c r="S10" s="119">
        <f t="shared" si="1"/>
        <v>0</v>
      </c>
      <c r="T10" s="119">
        <f t="shared" si="2"/>
        <v>0</v>
      </c>
      <c r="U10" s="261">
        <f t="shared" si="3"/>
        <v>0</v>
      </c>
      <c r="V10" s="262">
        <f t="shared" si="4"/>
        <v>0</v>
      </c>
      <c r="X10" s="263">
        <v>90</v>
      </c>
      <c r="Y10" s="264">
        <v>6.3031</v>
      </c>
      <c r="Z10" s="265"/>
      <c r="AA10" s="266"/>
      <c r="AB10" s="267">
        <f t="shared" si="5"/>
        <v>0.00038000000000000257</v>
      </c>
      <c r="AC10" s="268" t="e">
        <f t="shared" si="6"/>
        <v>#DIV/0!</v>
      </c>
      <c r="AL10" s="292">
        <v>38461</v>
      </c>
      <c r="AM10" s="293">
        <v>0.6489930555555555</v>
      </c>
      <c r="AN10" s="294">
        <v>10</v>
      </c>
      <c r="AO10" s="294">
        <v>500</v>
      </c>
      <c r="AP10" s="294">
        <v>-0.002</v>
      </c>
      <c r="AQ10" s="294">
        <v>-0.001</v>
      </c>
      <c r="AR10" s="294">
        <v>500</v>
      </c>
      <c r="AS10" s="294">
        <v>-0.002</v>
      </c>
      <c r="AT10" s="294">
        <v>0.003</v>
      </c>
    </row>
    <row r="11" spans="1:46" ht="12.75">
      <c r="A11" s="156">
        <v>1</v>
      </c>
      <c r="B11" s="157">
        <v>179.7</v>
      </c>
      <c r="C11" s="158">
        <v>180.4</v>
      </c>
      <c r="D11" s="42">
        <v>185.8</v>
      </c>
      <c r="E11" s="161">
        <v>180.7</v>
      </c>
      <c r="F11" s="158">
        <v>188.3</v>
      </c>
      <c r="G11" s="159">
        <v>181.5</v>
      </c>
      <c r="H11" s="160">
        <v>172.8</v>
      </c>
      <c r="I11" s="161">
        <v>176.9</v>
      </c>
      <c r="J11" s="162">
        <v>177.6</v>
      </c>
      <c r="K11" s="163">
        <v>180</v>
      </c>
      <c r="L11" s="161">
        <v>177.9</v>
      </c>
      <c r="M11" s="159">
        <v>177.6</v>
      </c>
      <c r="N11" s="313"/>
      <c r="O11" s="314"/>
      <c r="Q11" s="260">
        <v>220</v>
      </c>
      <c r="R11" s="119">
        <f t="shared" si="0"/>
        <v>0</v>
      </c>
      <c r="S11" s="119">
        <f t="shared" si="1"/>
        <v>0</v>
      </c>
      <c r="T11" s="119">
        <f t="shared" si="2"/>
        <v>0</v>
      </c>
      <c r="U11" s="261">
        <f t="shared" si="3"/>
        <v>0</v>
      </c>
      <c r="V11" s="262">
        <f t="shared" si="4"/>
        <v>0</v>
      </c>
      <c r="X11" s="263">
        <v>95</v>
      </c>
      <c r="Y11" s="264">
        <v>6.3012</v>
      </c>
      <c r="Z11" s="265"/>
      <c r="AA11" s="266"/>
      <c r="AB11" s="267">
        <f t="shared" si="5"/>
        <v>0</v>
      </c>
      <c r="AC11" s="268" t="e">
        <f t="shared" si="6"/>
        <v>#DIV/0!</v>
      </c>
      <c r="AL11" s="292">
        <v>38461</v>
      </c>
      <c r="AM11" s="293">
        <v>0.6559375</v>
      </c>
      <c r="AN11" s="294">
        <v>20</v>
      </c>
      <c r="AO11" s="294">
        <v>500</v>
      </c>
      <c r="AP11" s="294">
        <v>-0.001</v>
      </c>
      <c r="AQ11" s="294">
        <v>-0.001</v>
      </c>
      <c r="AR11" s="294">
        <v>500</v>
      </c>
      <c r="AS11" s="294">
        <v>0.019</v>
      </c>
      <c r="AT11" s="294">
        <v>0.003</v>
      </c>
    </row>
    <row r="12" spans="1:46" ht="12.75">
      <c r="A12" s="156">
        <v>2</v>
      </c>
      <c r="B12" s="157">
        <v>182.7</v>
      </c>
      <c r="C12" s="158">
        <v>180.3</v>
      </c>
      <c r="D12" s="42">
        <v>188.3</v>
      </c>
      <c r="E12" s="161">
        <v>179.4</v>
      </c>
      <c r="F12" s="158">
        <v>186.8</v>
      </c>
      <c r="G12" s="159">
        <v>186.3</v>
      </c>
      <c r="H12" s="160">
        <v>180.2</v>
      </c>
      <c r="I12" s="161">
        <v>176.4</v>
      </c>
      <c r="J12" s="162">
        <v>174.1</v>
      </c>
      <c r="K12" s="163">
        <v>175.7</v>
      </c>
      <c r="L12" s="161">
        <v>175.9</v>
      </c>
      <c r="M12" s="159">
        <v>174.1</v>
      </c>
      <c r="N12" s="313"/>
      <c r="O12" s="314"/>
      <c r="Q12" s="260">
        <v>215</v>
      </c>
      <c r="R12" s="119">
        <f t="shared" si="0"/>
        <v>0</v>
      </c>
      <c r="S12" s="119">
        <f t="shared" si="1"/>
        <v>0</v>
      </c>
      <c r="T12" s="119">
        <f t="shared" si="2"/>
        <v>0</v>
      </c>
      <c r="U12" s="261">
        <f t="shared" si="3"/>
        <v>0</v>
      </c>
      <c r="V12" s="262">
        <f t="shared" si="4"/>
        <v>0</v>
      </c>
      <c r="X12" s="263">
        <v>100</v>
      </c>
      <c r="Y12" s="264">
        <v>6.3012</v>
      </c>
      <c r="Z12" s="265"/>
      <c r="AA12" s="266"/>
      <c r="AB12" s="267">
        <f t="shared" si="5"/>
        <v>0.0004999999999999005</v>
      </c>
      <c r="AC12" s="268" t="e">
        <f t="shared" si="6"/>
        <v>#DIV/0!</v>
      </c>
      <c r="AL12" s="292">
        <v>38461</v>
      </c>
      <c r="AM12" s="293">
        <v>0.6698726851851852</v>
      </c>
      <c r="AN12" s="294">
        <v>40</v>
      </c>
      <c r="AO12" s="294">
        <v>700</v>
      </c>
      <c r="AP12" s="294">
        <v>-0.002</v>
      </c>
      <c r="AQ12" s="294">
        <v>0</v>
      </c>
      <c r="AR12" s="294">
        <v>700</v>
      </c>
      <c r="AS12" s="294">
        <v>0.015</v>
      </c>
      <c r="AT12" s="294">
        <v>0.01</v>
      </c>
    </row>
    <row r="13" spans="1:46" ht="12.75">
      <c r="A13" s="156">
        <v>3</v>
      </c>
      <c r="B13" s="157">
        <v>184.9</v>
      </c>
      <c r="C13" s="158">
        <v>185.5</v>
      </c>
      <c r="D13" s="42">
        <v>185.9</v>
      </c>
      <c r="E13" s="161">
        <v>182.1</v>
      </c>
      <c r="F13" s="158">
        <v>188.3</v>
      </c>
      <c r="G13" s="159">
        <v>184.2</v>
      </c>
      <c r="H13" s="160">
        <v>173.7</v>
      </c>
      <c r="I13" s="161">
        <v>176.4</v>
      </c>
      <c r="J13" s="162">
        <v>175.1</v>
      </c>
      <c r="K13" s="163">
        <v>179.1</v>
      </c>
      <c r="L13" s="161">
        <v>174.7</v>
      </c>
      <c r="M13" s="159">
        <v>175.1</v>
      </c>
      <c r="N13" s="313"/>
      <c r="O13" s="314"/>
      <c r="Q13" s="260">
        <v>210</v>
      </c>
      <c r="R13" s="119">
        <f t="shared" si="0"/>
        <v>0</v>
      </c>
      <c r="S13" s="119">
        <f t="shared" si="1"/>
        <v>0</v>
      </c>
      <c r="T13" s="119">
        <f t="shared" si="2"/>
        <v>0</v>
      </c>
      <c r="U13" s="261">
        <f t="shared" si="3"/>
        <v>0</v>
      </c>
      <c r="V13" s="262">
        <f t="shared" si="4"/>
        <v>0</v>
      </c>
      <c r="X13" s="263">
        <v>105</v>
      </c>
      <c r="Y13" s="264">
        <v>6.2987</v>
      </c>
      <c r="Z13" s="265"/>
      <c r="AA13" s="266"/>
      <c r="AB13" s="267">
        <f t="shared" si="5"/>
        <v>0</v>
      </c>
      <c r="AC13" s="268" t="e">
        <f t="shared" si="6"/>
        <v>#DIV/0!</v>
      </c>
      <c r="AL13" s="292">
        <v>38461</v>
      </c>
      <c r="AM13" s="293">
        <v>0.6768171296296296</v>
      </c>
      <c r="AN13" s="294">
        <v>50</v>
      </c>
      <c r="AO13" s="294">
        <v>700</v>
      </c>
      <c r="AP13" s="294">
        <v>-0.002</v>
      </c>
      <c r="AQ13" s="294">
        <v>-0.001</v>
      </c>
      <c r="AR13" s="294">
        <v>700</v>
      </c>
      <c r="AS13" s="294">
        <v>-0.011</v>
      </c>
      <c r="AT13" s="294">
        <v>-0.007</v>
      </c>
    </row>
    <row r="14" spans="1:46" ht="12.75">
      <c r="A14" s="156">
        <v>4</v>
      </c>
      <c r="B14" s="157">
        <v>181.9</v>
      </c>
      <c r="C14" s="158">
        <v>182.2</v>
      </c>
      <c r="D14" s="42">
        <v>182.5</v>
      </c>
      <c r="E14" s="161">
        <v>180.1</v>
      </c>
      <c r="F14" s="158">
        <v>191.1</v>
      </c>
      <c r="G14" s="159">
        <v>181.9</v>
      </c>
      <c r="H14" s="160">
        <v>181.3</v>
      </c>
      <c r="I14" s="161">
        <v>176.2</v>
      </c>
      <c r="J14" s="162">
        <v>177.4</v>
      </c>
      <c r="K14" s="163">
        <v>180.5</v>
      </c>
      <c r="L14" s="161">
        <v>175.8</v>
      </c>
      <c r="M14" s="159">
        <v>177.4</v>
      </c>
      <c r="N14" s="313"/>
      <c r="O14" s="314"/>
      <c r="Q14" s="260">
        <v>205</v>
      </c>
      <c r="R14" s="119">
        <f t="shared" si="0"/>
        <v>0</v>
      </c>
      <c r="S14" s="119">
        <f t="shared" si="1"/>
        <v>0</v>
      </c>
      <c r="T14" s="119">
        <f t="shared" si="2"/>
        <v>0</v>
      </c>
      <c r="U14" s="261">
        <f t="shared" si="3"/>
        <v>0</v>
      </c>
      <c r="V14" s="262">
        <f t="shared" si="4"/>
        <v>0</v>
      </c>
      <c r="X14" s="263">
        <v>110</v>
      </c>
      <c r="Y14" s="264">
        <v>6.2987</v>
      </c>
      <c r="Z14" s="265"/>
      <c r="AA14" s="266"/>
      <c r="AB14" s="267">
        <f t="shared" si="5"/>
        <v>0.007380000000000031</v>
      </c>
      <c r="AC14" s="268" t="e">
        <f t="shared" si="6"/>
        <v>#DIV/0!</v>
      </c>
      <c r="AL14" s="292">
        <v>38461</v>
      </c>
      <c r="AM14" s="293">
        <v>0.6837615740740741</v>
      </c>
      <c r="AN14" s="294">
        <v>60</v>
      </c>
      <c r="AO14" s="294">
        <v>700</v>
      </c>
      <c r="AP14" s="294">
        <v>-0.001</v>
      </c>
      <c r="AQ14" s="294">
        <v>-0.002</v>
      </c>
      <c r="AR14" s="294">
        <v>700</v>
      </c>
      <c r="AS14" s="294">
        <v>-0.018</v>
      </c>
      <c r="AT14" s="294">
        <v>0.002</v>
      </c>
    </row>
    <row r="15" spans="1:46" ht="12.75">
      <c r="A15" s="156">
        <v>5</v>
      </c>
      <c r="B15" s="157">
        <v>179.1</v>
      </c>
      <c r="C15" s="158">
        <v>182.1</v>
      </c>
      <c r="D15" s="42">
        <v>184.4</v>
      </c>
      <c r="E15" s="161">
        <v>183.4</v>
      </c>
      <c r="F15" s="158">
        <v>188.8</v>
      </c>
      <c r="G15" s="159">
        <v>188.4</v>
      </c>
      <c r="H15" s="160">
        <v>174.9</v>
      </c>
      <c r="I15" s="161">
        <v>172.9</v>
      </c>
      <c r="J15" s="162">
        <v>175.7</v>
      </c>
      <c r="K15" s="163">
        <v>178.6</v>
      </c>
      <c r="L15" s="161">
        <v>178.4</v>
      </c>
      <c r="M15" s="159">
        <v>175.7</v>
      </c>
      <c r="N15" s="313"/>
      <c r="O15" s="314"/>
      <c r="Q15" s="260">
        <v>200</v>
      </c>
      <c r="R15" s="119">
        <f t="shared" si="0"/>
        <v>0</v>
      </c>
      <c r="S15" s="119">
        <f t="shared" si="1"/>
        <v>2</v>
      </c>
      <c r="T15" s="119">
        <f t="shared" si="2"/>
        <v>0</v>
      </c>
      <c r="U15" s="261">
        <f t="shared" si="3"/>
        <v>0</v>
      </c>
      <c r="V15" s="262">
        <f t="shared" si="4"/>
        <v>2</v>
      </c>
      <c r="X15" s="263">
        <v>115</v>
      </c>
      <c r="Y15" s="264">
        <v>6.2618</v>
      </c>
      <c r="Z15" s="265"/>
      <c r="AA15" s="266"/>
      <c r="AB15" s="267">
        <f t="shared" si="5"/>
        <v>0</v>
      </c>
      <c r="AC15" s="268" t="e">
        <f t="shared" si="6"/>
        <v>#DIV/0!</v>
      </c>
      <c r="AL15" s="292">
        <v>38461</v>
      </c>
      <c r="AM15" s="293">
        <v>0.6906828703703703</v>
      </c>
      <c r="AN15" s="294">
        <v>70</v>
      </c>
      <c r="AO15" s="294">
        <v>900</v>
      </c>
      <c r="AP15" s="294">
        <v>-0.001</v>
      </c>
      <c r="AQ15" s="294">
        <v>0</v>
      </c>
      <c r="AR15" s="294">
        <v>900</v>
      </c>
      <c r="AS15" s="294">
        <v>-0.01</v>
      </c>
      <c r="AT15" s="294">
        <v>-0.008</v>
      </c>
    </row>
    <row r="16" spans="1:46" ht="12.75">
      <c r="A16" s="156">
        <v>6</v>
      </c>
      <c r="B16" s="157">
        <v>180.9</v>
      </c>
      <c r="C16" s="158">
        <v>184.3</v>
      </c>
      <c r="D16" s="42">
        <v>184.4</v>
      </c>
      <c r="E16" s="161">
        <v>179.5</v>
      </c>
      <c r="F16" s="158">
        <v>188.7</v>
      </c>
      <c r="G16" s="159">
        <v>183.6</v>
      </c>
      <c r="H16" s="160">
        <v>178.3</v>
      </c>
      <c r="I16" s="161">
        <v>178.7</v>
      </c>
      <c r="J16" s="162">
        <v>181.4</v>
      </c>
      <c r="K16" s="163">
        <v>178.5</v>
      </c>
      <c r="L16" s="161">
        <v>177.4</v>
      </c>
      <c r="M16" s="159">
        <v>181.4</v>
      </c>
      <c r="N16" s="313"/>
      <c r="O16" s="314"/>
      <c r="Q16" s="260">
        <v>195</v>
      </c>
      <c r="R16" s="119">
        <f t="shared" si="0"/>
        <v>15</v>
      </c>
      <c r="S16" s="119">
        <f t="shared" si="1"/>
        <v>21</v>
      </c>
      <c r="T16" s="119">
        <f t="shared" si="2"/>
        <v>0</v>
      </c>
      <c r="U16" s="261">
        <f t="shared" si="3"/>
        <v>0</v>
      </c>
      <c r="V16" s="262">
        <f t="shared" si="4"/>
        <v>36</v>
      </c>
      <c r="X16" s="263">
        <v>120</v>
      </c>
      <c r="Y16" s="264">
        <v>6.2618</v>
      </c>
      <c r="Z16" s="265"/>
      <c r="AA16" s="266"/>
      <c r="AB16" s="267">
        <f t="shared" si="5"/>
        <v>-0.0027599999999999626</v>
      </c>
      <c r="AC16" s="268" t="e">
        <f t="shared" si="6"/>
        <v>#DIV/0!</v>
      </c>
      <c r="AL16" s="292">
        <v>38461</v>
      </c>
      <c r="AM16" s="293">
        <v>0.6976273148148149</v>
      </c>
      <c r="AN16" s="294">
        <v>80</v>
      </c>
      <c r="AO16" s="294">
        <v>900</v>
      </c>
      <c r="AP16" s="294">
        <v>-0.002</v>
      </c>
      <c r="AQ16" s="294">
        <v>0</v>
      </c>
      <c r="AR16" s="294">
        <v>900</v>
      </c>
      <c r="AS16" s="294">
        <v>-0.018</v>
      </c>
      <c r="AT16" s="294">
        <v>0.018</v>
      </c>
    </row>
    <row r="17" spans="1:46" ht="12.75">
      <c r="A17" s="156">
        <v>7</v>
      </c>
      <c r="B17" s="157">
        <v>188</v>
      </c>
      <c r="C17" s="158">
        <v>185</v>
      </c>
      <c r="D17" s="42">
        <v>182.9</v>
      </c>
      <c r="E17" s="161">
        <v>178.5</v>
      </c>
      <c r="F17" s="158">
        <v>187</v>
      </c>
      <c r="G17" s="159">
        <v>185.3</v>
      </c>
      <c r="H17" s="160">
        <v>180.6</v>
      </c>
      <c r="I17" s="161">
        <v>178.3</v>
      </c>
      <c r="J17" s="162">
        <v>179.3</v>
      </c>
      <c r="K17" s="163">
        <v>174.3</v>
      </c>
      <c r="L17" s="161">
        <v>180.9</v>
      </c>
      <c r="M17" s="159">
        <v>179.3</v>
      </c>
      <c r="N17" s="313"/>
      <c r="O17" s="314"/>
      <c r="Q17" s="260">
        <v>190</v>
      </c>
      <c r="R17" s="119">
        <f t="shared" si="0"/>
        <v>79</v>
      </c>
      <c r="S17" s="119">
        <f t="shared" si="1"/>
        <v>85</v>
      </c>
      <c r="T17" s="119">
        <f t="shared" si="2"/>
        <v>12</v>
      </c>
      <c r="U17" s="261">
        <f t="shared" si="3"/>
        <v>9</v>
      </c>
      <c r="V17" s="262">
        <f t="shared" si="4"/>
        <v>185</v>
      </c>
      <c r="X17" s="263">
        <v>125</v>
      </c>
      <c r="Y17" s="264">
        <v>6.2756</v>
      </c>
      <c r="Z17" s="265"/>
      <c r="AA17" s="266"/>
      <c r="AB17" s="267">
        <f t="shared" si="5"/>
        <v>0</v>
      </c>
      <c r="AC17" s="268" t="e">
        <f t="shared" si="6"/>
        <v>#DIV/0!</v>
      </c>
      <c r="AL17" s="292">
        <v>38461</v>
      </c>
      <c r="AM17" s="293">
        <v>0.7045717592592592</v>
      </c>
      <c r="AN17" s="294">
        <v>90</v>
      </c>
      <c r="AO17" s="294">
        <v>900</v>
      </c>
      <c r="AP17" s="294">
        <v>-0.003</v>
      </c>
      <c r="AQ17" s="294">
        <v>0</v>
      </c>
      <c r="AR17" s="294">
        <v>900</v>
      </c>
      <c r="AS17" s="294">
        <v>-0.011</v>
      </c>
      <c r="AT17" s="294">
        <v>0.011</v>
      </c>
    </row>
    <row r="18" spans="1:46" ht="12.75">
      <c r="A18" s="156">
        <v>8</v>
      </c>
      <c r="B18" s="157">
        <v>184.1</v>
      </c>
      <c r="C18" s="158">
        <v>184.1</v>
      </c>
      <c r="D18" s="42">
        <v>185.3</v>
      </c>
      <c r="E18" s="161">
        <v>183.2</v>
      </c>
      <c r="F18" s="158">
        <v>189.1</v>
      </c>
      <c r="G18" s="159">
        <v>182.4</v>
      </c>
      <c r="H18" s="160">
        <v>184.8</v>
      </c>
      <c r="I18" s="161">
        <v>177.8</v>
      </c>
      <c r="J18" s="162">
        <v>179.2</v>
      </c>
      <c r="K18" s="163">
        <v>180</v>
      </c>
      <c r="L18" s="161">
        <v>180.9</v>
      </c>
      <c r="M18" s="159">
        <v>179.2</v>
      </c>
      <c r="N18" s="313"/>
      <c r="O18" s="314"/>
      <c r="Q18" s="260">
        <v>185</v>
      </c>
      <c r="R18" s="119">
        <f t="shared" si="0"/>
        <v>75</v>
      </c>
      <c r="S18" s="119">
        <f t="shared" si="1"/>
        <v>65</v>
      </c>
      <c r="T18" s="119">
        <f t="shared" si="2"/>
        <v>33</v>
      </c>
      <c r="U18" s="261">
        <f t="shared" si="3"/>
        <v>62</v>
      </c>
      <c r="V18" s="262">
        <f t="shared" si="4"/>
        <v>235</v>
      </c>
      <c r="X18" s="263">
        <v>130</v>
      </c>
      <c r="Y18" s="264">
        <v>6.2756</v>
      </c>
      <c r="Z18" s="265"/>
      <c r="AA18" s="266"/>
      <c r="AB18" s="267">
        <f t="shared" si="5"/>
        <v>0.0019000000000000128</v>
      </c>
      <c r="AC18" s="268" t="e">
        <f t="shared" si="6"/>
        <v>#DIV/0!</v>
      </c>
      <c r="AL18" s="292">
        <v>38461</v>
      </c>
      <c r="AM18" s="293">
        <v>0.7115162037037037</v>
      </c>
      <c r="AN18" s="294">
        <v>100</v>
      </c>
      <c r="AO18" s="294">
        <v>900</v>
      </c>
      <c r="AP18" s="294">
        <v>-0.002</v>
      </c>
      <c r="AQ18" s="294">
        <v>0</v>
      </c>
      <c r="AR18" s="294">
        <v>900</v>
      </c>
      <c r="AS18" s="294">
        <v>0.024</v>
      </c>
      <c r="AT18" s="294">
        <v>0.047</v>
      </c>
    </row>
    <row r="19" spans="1:46" ht="12.75">
      <c r="A19" s="156">
        <v>9</v>
      </c>
      <c r="B19" s="157">
        <v>191.3</v>
      </c>
      <c r="C19" s="158">
        <v>179.7</v>
      </c>
      <c r="D19" s="42">
        <v>186.5</v>
      </c>
      <c r="E19" s="161">
        <v>183.1</v>
      </c>
      <c r="F19" s="158">
        <v>190.6</v>
      </c>
      <c r="G19" s="159">
        <v>189.4</v>
      </c>
      <c r="H19" s="160">
        <v>186.9</v>
      </c>
      <c r="I19" s="161">
        <v>175.9</v>
      </c>
      <c r="J19" s="162">
        <v>176.5</v>
      </c>
      <c r="K19" s="163">
        <v>183.6</v>
      </c>
      <c r="L19" s="161">
        <v>181.8</v>
      </c>
      <c r="M19" s="159">
        <v>176.5</v>
      </c>
      <c r="N19" s="313"/>
      <c r="O19" s="314"/>
      <c r="Q19" s="260">
        <v>180</v>
      </c>
      <c r="R19" s="119">
        <f t="shared" si="0"/>
        <v>22</v>
      </c>
      <c r="S19" s="119">
        <f t="shared" si="1"/>
        <v>16</v>
      </c>
      <c r="T19" s="119">
        <f t="shared" si="2"/>
        <v>99</v>
      </c>
      <c r="U19" s="261">
        <f t="shared" si="3"/>
        <v>84</v>
      </c>
      <c r="V19" s="262">
        <f t="shared" si="4"/>
        <v>221</v>
      </c>
      <c r="X19" s="263">
        <v>135</v>
      </c>
      <c r="Y19" s="264">
        <v>6.2661</v>
      </c>
      <c r="Z19" s="265"/>
      <c r="AA19" s="266"/>
      <c r="AB19" s="267">
        <f t="shared" si="5"/>
        <v>0</v>
      </c>
      <c r="AC19" s="268" t="e">
        <f t="shared" si="6"/>
        <v>#DIV/0!</v>
      </c>
      <c r="AL19" s="292">
        <v>38461</v>
      </c>
      <c r="AM19" s="293">
        <v>0.7184375</v>
      </c>
      <c r="AN19" s="294">
        <v>110</v>
      </c>
      <c r="AO19" s="294">
        <v>1000</v>
      </c>
      <c r="AP19" s="294">
        <v>-0.002</v>
      </c>
      <c r="AQ19" s="294">
        <v>-0.002</v>
      </c>
      <c r="AR19" s="294">
        <v>1000</v>
      </c>
      <c r="AS19" s="294">
        <v>-0.006</v>
      </c>
      <c r="AT19" s="294">
        <v>0.013</v>
      </c>
    </row>
    <row r="20" spans="1:46" ht="12.75">
      <c r="A20" s="156">
        <v>10</v>
      </c>
      <c r="B20" s="157">
        <v>189</v>
      </c>
      <c r="C20" s="158">
        <v>180.5</v>
      </c>
      <c r="D20" s="42">
        <v>189</v>
      </c>
      <c r="E20" s="161">
        <v>184.8</v>
      </c>
      <c r="F20" s="158">
        <v>186.4</v>
      </c>
      <c r="G20" s="159">
        <v>188.2</v>
      </c>
      <c r="H20" s="160">
        <v>185.3</v>
      </c>
      <c r="I20" s="161">
        <v>174.3</v>
      </c>
      <c r="J20" s="162">
        <v>182.4</v>
      </c>
      <c r="K20" s="163">
        <v>180.4</v>
      </c>
      <c r="L20" s="161">
        <v>180.3</v>
      </c>
      <c r="M20" s="159">
        <v>182.4</v>
      </c>
      <c r="N20" s="313"/>
      <c r="O20" s="314"/>
      <c r="Q20" s="260">
        <v>175</v>
      </c>
      <c r="R20" s="119">
        <f t="shared" si="0"/>
        <v>1</v>
      </c>
      <c r="S20" s="119">
        <f t="shared" si="1"/>
        <v>0</v>
      </c>
      <c r="T20" s="119">
        <f t="shared" si="2"/>
        <v>46</v>
      </c>
      <c r="U20" s="261">
        <f t="shared" si="3"/>
        <v>35</v>
      </c>
      <c r="V20" s="262">
        <f t="shared" si="4"/>
        <v>82</v>
      </c>
      <c r="X20" s="263">
        <v>140</v>
      </c>
      <c r="Y20" s="264">
        <v>6.2661</v>
      </c>
      <c r="Z20" s="265"/>
      <c r="AA20" s="266"/>
      <c r="AB20" s="267">
        <f t="shared" si="5"/>
        <v>0.006240000000000023</v>
      </c>
      <c r="AC20" s="268" t="e">
        <f t="shared" si="6"/>
        <v>#DIV/0!</v>
      </c>
      <c r="AL20" s="292">
        <v>38461</v>
      </c>
      <c r="AM20" s="293">
        <v>0.7253819444444445</v>
      </c>
      <c r="AN20" s="294">
        <v>120</v>
      </c>
      <c r="AO20" s="294">
        <v>1000</v>
      </c>
      <c r="AP20" s="294">
        <v>-0.003</v>
      </c>
      <c r="AQ20" s="294">
        <v>0</v>
      </c>
      <c r="AR20" s="294">
        <v>1000</v>
      </c>
      <c r="AS20" s="294">
        <v>-0.006</v>
      </c>
      <c r="AT20" s="294">
        <v>-0.011</v>
      </c>
    </row>
    <row r="21" spans="1:46" ht="12.75">
      <c r="A21" s="156">
        <v>11</v>
      </c>
      <c r="B21" s="157">
        <v>182.5</v>
      </c>
      <c r="C21" s="158">
        <v>184.2</v>
      </c>
      <c r="D21" s="42">
        <v>187.9</v>
      </c>
      <c r="E21" s="161">
        <v>186</v>
      </c>
      <c r="F21" s="158">
        <v>187.1</v>
      </c>
      <c r="G21" s="159">
        <v>193.6</v>
      </c>
      <c r="H21" s="160">
        <v>185</v>
      </c>
      <c r="I21" s="161">
        <v>177.3</v>
      </c>
      <c r="J21" s="162">
        <v>180</v>
      </c>
      <c r="K21" s="163">
        <v>174.2</v>
      </c>
      <c r="L21" s="161">
        <v>179.7</v>
      </c>
      <c r="M21" s="159">
        <v>180</v>
      </c>
      <c r="N21" s="313"/>
      <c r="O21" s="314"/>
      <c r="Q21" s="260">
        <v>170</v>
      </c>
      <c r="R21" s="119">
        <f t="shared" si="0"/>
        <v>0</v>
      </c>
      <c r="S21" s="119">
        <f t="shared" si="1"/>
        <v>0</v>
      </c>
      <c r="T21" s="119">
        <f t="shared" si="2"/>
        <v>2</v>
      </c>
      <c r="U21" s="261">
        <f t="shared" si="3"/>
        <v>2</v>
      </c>
      <c r="V21" s="262">
        <f t="shared" si="4"/>
        <v>4</v>
      </c>
      <c r="X21" s="263">
        <v>145</v>
      </c>
      <c r="Y21" s="264">
        <v>6.2349</v>
      </c>
      <c r="Z21" s="265"/>
      <c r="AA21" s="266"/>
      <c r="AB21" s="267">
        <f t="shared" si="5"/>
        <v>0</v>
      </c>
      <c r="AC21" s="268" t="e">
        <f t="shared" si="6"/>
        <v>#DIV/0!</v>
      </c>
      <c r="AL21" s="292">
        <v>38461</v>
      </c>
      <c r="AM21" s="293">
        <v>0.7323263888888888</v>
      </c>
      <c r="AN21" s="294">
        <v>130</v>
      </c>
      <c r="AO21" s="294">
        <v>1000</v>
      </c>
      <c r="AP21" s="294">
        <v>0</v>
      </c>
      <c r="AQ21" s="294">
        <v>-0.002</v>
      </c>
      <c r="AR21" s="294">
        <v>1000</v>
      </c>
      <c r="AS21" s="294">
        <v>-0.011</v>
      </c>
      <c r="AT21" s="294">
        <v>0.025</v>
      </c>
    </row>
    <row r="22" spans="1:46" ht="12.75">
      <c r="A22" s="156">
        <v>12</v>
      </c>
      <c r="B22" s="157">
        <v>182.7</v>
      </c>
      <c r="C22" s="158">
        <v>185.2</v>
      </c>
      <c r="D22" s="42">
        <v>189.2</v>
      </c>
      <c r="E22" s="161">
        <v>185.1</v>
      </c>
      <c r="F22" s="158">
        <v>191.1</v>
      </c>
      <c r="G22" s="159">
        <v>188.5</v>
      </c>
      <c r="H22" s="160">
        <v>183.5</v>
      </c>
      <c r="I22" s="161">
        <v>173.5</v>
      </c>
      <c r="J22" s="162">
        <v>173.1</v>
      </c>
      <c r="K22" s="163">
        <v>180.2</v>
      </c>
      <c r="L22" s="161">
        <v>181.5</v>
      </c>
      <c r="M22" s="159">
        <v>173.1</v>
      </c>
      <c r="N22" s="313"/>
      <c r="O22" s="314"/>
      <c r="Q22" s="260">
        <v>165</v>
      </c>
      <c r="R22" s="119">
        <f t="shared" si="0"/>
        <v>0</v>
      </c>
      <c r="S22" s="119">
        <f t="shared" si="1"/>
        <v>1</v>
      </c>
      <c r="T22" s="119">
        <f t="shared" si="2"/>
        <v>0</v>
      </c>
      <c r="U22" s="261">
        <f t="shared" si="3"/>
        <v>0</v>
      </c>
      <c r="V22" s="262">
        <f t="shared" si="4"/>
        <v>1</v>
      </c>
      <c r="X22" s="263">
        <v>150</v>
      </c>
      <c r="Y22" s="264">
        <v>6.2349</v>
      </c>
      <c r="Z22" s="265"/>
      <c r="AA22" s="266"/>
      <c r="AB22" s="267">
        <f t="shared" si="5"/>
        <v>0.0029199999999999448</v>
      </c>
      <c r="AC22" s="268" t="e">
        <f t="shared" si="6"/>
        <v>#DIV/0!</v>
      </c>
      <c r="AL22" s="292">
        <v>38461</v>
      </c>
      <c r="AM22" s="293">
        <v>0.7392708333333333</v>
      </c>
      <c r="AN22" s="294">
        <v>140</v>
      </c>
      <c r="AO22" s="294">
        <v>1000</v>
      </c>
      <c r="AP22" s="294">
        <v>-0.002</v>
      </c>
      <c r="AQ22" s="294">
        <v>0</v>
      </c>
      <c r="AR22" s="294">
        <v>1000</v>
      </c>
      <c r="AS22" s="294">
        <v>0.003</v>
      </c>
      <c r="AT22" s="294">
        <v>0.014</v>
      </c>
    </row>
    <row r="23" spans="1:46" ht="12.75">
      <c r="A23" s="156">
        <v>13</v>
      </c>
      <c r="B23" s="157">
        <v>187.6</v>
      </c>
      <c r="C23" s="158">
        <v>182.4</v>
      </c>
      <c r="D23" s="42">
        <v>182.9</v>
      </c>
      <c r="E23" s="161">
        <v>182.9</v>
      </c>
      <c r="F23" s="158">
        <v>184.5</v>
      </c>
      <c r="G23" s="159">
        <v>188</v>
      </c>
      <c r="H23" s="160">
        <v>183.6</v>
      </c>
      <c r="I23" s="161">
        <v>178.8</v>
      </c>
      <c r="J23" s="162">
        <v>176.5</v>
      </c>
      <c r="K23" s="163">
        <v>178.3</v>
      </c>
      <c r="L23" s="161">
        <v>180.3</v>
      </c>
      <c r="M23" s="159">
        <v>176.5</v>
      </c>
      <c r="N23" s="313"/>
      <c r="O23" s="314"/>
      <c r="Q23" s="260">
        <v>160</v>
      </c>
      <c r="R23" s="119">
        <f t="shared" si="0"/>
        <v>0</v>
      </c>
      <c r="S23" s="119">
        <f t="shared" si="1"/>
        <v>1</v>
      </c>
      <c r="T23" s="119">
        <f t="shared" si="2"/>
        <v>0</v>
      </c>
      <c r="U23" s="261">
        <f t="shared" si="3"/>
        <v>0</v>
      </c>
      <c r="V23" s="262">
        <f t="shared" si="4"/>
        <v>1</v>
      </c>
      <c r="X23" s="263">
        <v>155</v>
      </c>
      <c r="Y23" s="264">
        <v>6.2203</v>
      </c>
      <c r="Z23" s="265"/>
      <c r="AA23" s="266"/>
      <c r="AB23" s="267">
        <f t="shared" si="5"/>
        <v>0</v>
      </c>
      <c r="AC23" s="268" t="e">
        <f t="shared" si="6"/>
        <v>#DIV/0!</v>
      </c>
      <c r="AL23" s="292">
        <v>38461</v>
      </c>
      <c r="AM23" s="293">
        <v>0.7462152777777779</v>
      </c>
      <c r="AN23" s="294">
        <v>150</v>
      </c>
      <c r="AO23" s="294">
        <v>1000</v>
      </c>
      <c r="AP23" s="294">
        <v>0</v>
      </c>
      <c r="AQ23" s="294">
        <v>0.001</v>
      </c>
      <c r="AR23" s="294">
        <v>1000</v>
      </c>
      <c r="AS23" s="294">
        <v>-0.002</v>
      </c>
      <c r="AT23" s="294">
        <v>0.004</v>
      </c>
    </row>
    <row r="24" spans="1:46" ht="12.75">
      <c r="A24" s="156">
        <v>14</v>
      </c>
      <c r="B24" s="157">
        <v>188</v>
      </c>
      <c r="C24" s="158">
        <v>187.2</v>
      </c>
      <c r="D24" s="42">
        <v>190.6</v>
      </c>
      <c r="E24" s="161">
        <v>182.9</v>
      </c>
      <c r="F24" s="158">
        <v>194.1</v>
      </c>
      <c r="G24" s="159">
        <v>187</v>
      </c>
      <c r="H24" s="160">
        <v>184.7</v>
      </c>
      <c r="I24" s="161">
        <v>175.2</v>
      </c>
      <c r="J24" s="162">
        <v>180.4</v>
      </c>
      <c r="K24" s="163">
        <v>180.9</v>
      </c>
      <c r="L24" s="161">
        <v>183.7</v>
      </c>
      <c r="M24" s="159">
        <v>180.4</v>
      </c>
      <c r="N24" s="313"/>
      <c r="O24" s="314"/>
      <c r="Q24" s="260">
        <v>155</v>
      </c>
      <c r="R24" s="119">
        <f t="shared" si="0"/>
        <v>0</v>
      </c>
      <c r="S24" s="119">
        <f t="shared" si="1"/>
        <v>0</v>
      </c>
      <c r="T24" s="119">
        <f t="shared" si="2"/>
        <v>0</v>
      </c>
      <c r="U24" s="261">
        <f t="shared" si="3"/>
        <v>0</v>
      </c>
      <c r="V24" s="262">
        <f t="shared" si="4"/>
        <v>0</v>
      </c>
      <c r="X24" s="263">
        <v>160</v>
      </c>
      <c r="Y24" s="264">
        <v>6.2203</v>
      </c>
      <c r="Z24" s="265"/>
      <c r="AA24" s="266"/>
      <c r="AB24" s="267">
        <f t="shared" si="5"/>
        <v>0.0012800000000000368</v>
      </c>
      <c r="AC24" s="268" t="e">
        <f t="shared" si="6"/>
        <v>#DIV/0!</v>
      </c>
      <c r="AL24" s="292">
        <v>38461</v>
      </c>
      <c r="AM24" s="293">
        <v>0.7531597222222222</v>
      </c>
      <c r="AN24" s="294">
        <v>160</v>
      </c>
      <c r="AO24" s="294">
        <v>1000</v>
      </c>
      <c r="AP24" s="294">
        <v>-0.001</v>
      </c>
      <c r="AQ24" s="294">
        <v>0</v>
      </c>
      <c r="AR24" s="294">
        <v>1000</v>
      </c>
      <c r="AS24" s="294">
        <v>0</v>
      </c>
      <c r="AT24" s="294">
        <v>-0.015</v>
      </c>
    </row>
    <row r="25" spans="1:46" ht="12.75">
      <c r="A25" s="156">
        <v>15</v>
      </c>
      <c r="B25" s="157">
        <v>187.8</v>
      </c>
      <c r="C25" s="158">
        <v>181.9</v>
      </c>
      <c r="D25" s="42">
        <v>181.9</v>
      </c>
      <c r="E25" s="161">
        <v>182.9</v>
      </c>
      <c r="F25" s="158">
        <v>187.7</v>
      </c>
      <c r="G25" s="159">
        <v>186.4</v>
      </c>
      <c r="H25" s="160">
        <v>181.5</v>
      </c>
      <c r="I25" s="161">
        <v>175.7</v>
      </c>
      <c r="J25" s="162">
        <v>178.8</v>
      </c>
      <c r="K25" s="163">
        <v>178.4</v>
      </c>
      <c r="L25" s="161">
        <v>178.7</v>
      </c>
      <c r="M25" s="159">
        <v>178.8</v>
      </c>
      <c r="N25" s="313"/>
      <c r="O25" s="314"/>
      <c r="Q25" s="260">
        <v>150</v>
      </c>
      <c r="R25" s="119">
        <f t="shared" si="0"/>
        <v>0</v>
      </c>
      <c r="S25" s="119">
        <f t="shared" si="1"/>
        <v>0</v>
      </c>
      <c r="T25" s="119">
        <f t="shared" si="2"/>
        <v>0</v>
      </c>
      <c r="U25" s="261">
        <f t="shared" si="3"/>
        <v>0</v>
      </c>
      <c r="V25" s="262">
        <f t="shared" si="4"/>
        <v>0</v>
      </c>
      <c r="X25" s="263">
        <v>165</v>
      </c>
      <c r="Y25" s="264">
        <v>6.2139</v>
      </c>
      <c r="Z25" s="265"/>
      <c r="AA25" s="266"/>
      <c r="AB25" s="267">
        <f t="shared" si="5"/>
        <v>0</v>
      </c>
      <c r="AC25" s="268" t="e">
        <f t="shared" si="6"/>
        <v>#DIV/0!</v>
      </c>
      <c r="AL25" s="292">
        <v>38461</v>
      </c>
      <c r="AM25" s="293">
        <v>0.7601851851851852</v>
      </c>
      <c r="AN25" s="294">
        <v>170</v>
      </c>
      <c r="AO25" s="294">
        <v>1100</v>
      </c>
      <c r="AP25" s="294">
        <v>-0.001</v>
      </c>
      <c r="AQ25" s="294">
        <v>-0.001</v>
      </c>
      <c r="AR25" s="294">
        <v>1100</v>
      </c>
      <c r="AS25" s="294">
        <v>0.011</v>
      </c>
      <c r="AT25" s="294">
        <v>0.005</v>
      </c>
    </row>
    <row r="26" spans="1:46" ht="12.75">
      <c r="A26" s="156">
        <v>16</v>
      </c>
      <c r="B26" s="157">
        <v>181.9</v>
      </c>
      <c r="C26" s="158">
        <v>181</v>
      </c>
      <c r="D26" s="42">
        <v>187.6</v>
      </c>
      <c r="E26" s="161">
        <v>181.5</v>
      </c>
      <c r="F26" s="158">
        <v>188.1</v>
      </c>
      <c r="G26" s="159">
        <v>186.9</v>
      </c>
      <c r="H26" s="160">
        <v>181.6</v>
      </c>
      <c r="I26" s="161">
        <v>179.7</v>
      </c>
      <c r="J26" s="162">
        <v>176.5</v>
      </c>
      <c r="K26" s="163">
        <v>179</v>
      </c>
      <c r="L26" s="161">
        <v>182.6</v>
      </c>
      <c r="M26" s="159">
        <v>176.5</v>
      </c>
      <c r="N26" s="313"/>
      <c r="O26" s="314"/>
      <c r="Q26" s="260">
        <v>100</v>
      </c>
      <c r="R26" s="119">
        <f t="shared" si="0"/>
        <v>0</v>
      </c>
      <c r="S26" s="119">
        <f t="shared" si="1"/>
        <v>0</v>
      </c>
      <c r="T26" s="119">
        <f t="shared" si="2"/>
        <v>0</v>
      </c>
      <c r="U26" s="261">
        <f t="shared" si="3"/>
        <v>0</v>
      </c>
      <c r="V26" s="262">
        <f t="shared" si="4"/>
        <v>0</v>
      </c>
      <c r="X26" s="263">
        <v>170</v>
      </c>
      <c r="Y26" s="264">
        <v>6.2139</v>
      </c>
      <c r="Z26" s="265"/>
      <c r="AA26" s="266"/>
      <c r="AB26" s="267">
        <f t="shared" si="5"/>
        <v>0.0024799999999999046</v>
      </c>
      <c r="AC26" s="268" t="e">
        <f t="shared" si="6"/>
        <v>#DIV/0!</v>
      </c>
      <c r="AL26" s="292">
        <v>38461</v>
      </c>
      <c r="AM26" s="293">
        <v>0.7671296296296296</v>
      </c>
      <c r="AN26" s="294">
        <v>180</v>
      </c>
      <c r="AO26" s="294">
        <v>1100</v>
      </c>
      <c r="AP26" s="294">
        <v>-0.002</v>
      </c>
      <c r="AQ26" s="294">
        <v>-0.001</v>
      </c>
      <c r="AR26" s="294">
        <v>1100</v>
      </c>
      <c r="AS26" s="294">
        <v>-0.014</v>
      </c>
      <c r="AT26" s="294">
        <v>-0.012</v>
      </c>
    </row>
    <row r="27" spans="1:46" ht="12.75">
      <c r="A27" s="156">
        <v>17</v>
      </c>
      <c r="B27" s="157">
        <v>190.5</v>
      </c>
      <c r="C27" s="158">
        <v>185.8</v>
      </c>
      <c r="D27" s="42">
        <v>186.3</v>
      </c>
      <c r="E27" s="161">
        <v>182</v>
      </c>
      <c r="F27" s="158">
        <v>186.4</v>
      </c>
      <c r="G27" s="159">
        <v>185.2</v>
      </c>
      <c r="H27" s="160">
        <v>182.8</v>
      </c>
      <c r="I27" s="161">
        <v>179.3</v>
      </c>
      <c r="J27" s="162">
        <v>177</v>
      </c>
      <c r="K27" s="163">
        <v>181.7</v>
      </c>
      <c r="L27" s="161">
        <v>179.9</v>
      </c>
      <c r="M27" s="159">
        <v>177</v>
      </c>
      <c r="N27" s="313"/>
      <c r="O27" s="314"/>
      <c r="Q27" s="260">
        <v>50</v>
      </c>
      <c r="R27" s="119">
        <f t="shared" si="0"/>
        <v>0</v>
      </c>
      <c r="S27" s="119">
        <f t="shared" si="1"/>
        <v>0</v>
      </c>
      <c r="T27" s="119">
        <f t="shared" si="2"/>
        <v>0</v>
      </c>
      <c r="U27" s="261">
        <f t="shared" si="3"/>
        <v>0</v>
      </c>
      <c r="V27" s="262">
        <f t="shared" si="4"/>
        <v>0</v>
      </c>
      <c r="X27" s="263">
        <v>175</v>
      </c>
      <c r="Y27" s="264">
        <v>6.2015</v>
      </c>
      <c r="Z27" s="265"/>
      <c r="AA27" s="266"/>
      <c r="AB27" s="267">
        <f t="shared" si="5"/>
        <v>0</v>
      </c>
      <c r="AC27" s="268" t="e">
        <f t="shared" si="6"/>
        <v>#DIV/0!</v>
      </c>
      <c r="AL27" s="292">
        <v>38461</v>
      </c>
      <c r="AM27" s="293">
        <v>0.7740740740740741</v>
      </c>
      <c r="AN27" s="294">
        <v>190</v>
      </c>
      <c r="AO27" s="294">
        <v>1100</v>
      </c>
      <c r="AP27" s="294">
        <v>-0.001</v>
      </c>
      <c r="AQ27" s="294">
        <v>-0.001</v>
      </c>
      <c r="AR27" s="294">
        <v>1100</v>
      </c>
      <c r="AS27" s="294">
        <v>0.008</v>
      </c>
      <c r="AT27" s="294">
        <v>0.005</v>
      </c>
    </row>
    <row r="28" spans="1:46" ht="13.5" thickBot="1">
      <c r="A28" s="156">
        <v>18</v>
      </c>
      <c r="B28" s="157">
        <v>187.7</v>
      </c>
      <c r="C28" s="158">
        <v>185.9</v>
      </c>
      <c r="D28" s="42">
        <v>191.1</v>
      </c>
      <c r="E28" s="161">
        <v>187.8</v>
      </c>
      <c r="F28" s="158">
        <v>190.5</v>
      </c>
      <c r="G28" s="159">
        <v>190.5</v>
      </c>
      <c r="H28" s="160">
        <v>182.5</v>
      </c>
      <c r="I28" s="161">
        <v>179.8</v>
      </c>
      <c r="J28" s="162">
        <v>179</v>
      </c>
      <c r="K28" s="163">
        <v>180.7</v>
      </c>
      <c r="L28" s="161">
        <v>180.6</v>
      </c>
      <c r="M28" s="159">
        <v>179</v>
      </c>
      <c r="N28" s="313"/>
      <c r="O28" s="314"/>
      <c r="Q28" s="272">
        <v>0</v>
      </c>
      <c r="R28" s="273">
        <f t="shared" si="0"/>
        <v>0</v>
      </c>
      <c r="S28" s="273">
        <f t="shared" si="1"/>
        <v>1</v>
      </c>
      <c r="T28" s="273">
        <f t="shared" si="2"/>
        <v>0</v>
      </c>
      <c r="U28" s="274">
        <f>FREQUENCY(F$10:F$73,$Q28:$Q29)</f>
        <v>0</v>
      </c>
      <c r="V28" s="275">
        <f t="shared" si="4"/>
        <v>1</v>
      </c>
      <c r="X28" s="263">
        <v>180</v>
      </c>
      <c r="Y28" s="264">
        <v>6.2015</v>
      </c>
      <c r="Z28" s="265"/>
      <c r="AA28" s="266"/>
      <c r="AB28" s="267">
        <f t="shared" si="5"/>
        <v>0.0025600000000000735</v>
      </c>
      <c r="AC28" s="268" t="e">
        <f t="shared" si="6"/>
        <v>#DIV/0!</v>
      </c>
      <c r="AL28" s="292">
        <v>38461</v>
      </c>
      <c r="AM28" s="293">
        <v>0.7810185185185184</v>
      </c>
      <c r="AN28" s="294">
        <v>200</v>
      </c>
      <c r="AO28" s="294">
        <v>1100</v>
      </c>
      <c r="AP28" s="294">
        <v>-0.001</v>
      </c>
      <c r="AQ28" s="294">
        <v>0</v>
      </c>
      <c r="AR28" s="294">
        <v>1100</v>
      </c>
      <c r="AS28" s="294">
        <v>-0.01</v>
      </c>
      <c r="AT28" s="294">
        <v>-0.006</v>
      </c>
    </row>
    <row r="29" spans="1:46" ht="13.5" thickTop="1">
      <c r="A29" s="156">
        <v>19</v>
      </c>
      <c r="B29" s="157">
        <v>185.7</v>
      </c>
      <c r="C29" s="158">
        <v>183.7</v>
      </c>
      <c r="D29" s="42">
        <v>182.5</v>
      </c>
      <c r="E29" s="161">
        <v>181.3</v>
      </c>
      <c r="F29" s="158">
        <v>191.5</v>
      </c>
      <c r="G29" s="159">
        <v>188.3</v>
      </c>
      <c r="H29" s="160">
        <v>186.3</v>
      </c>
      <c r="I29" s="161">
        <v>175.6</v>
      </c>
      <c r="J29" s="162">
        <v>172.6</v>
      </c>
      <c r="K29" s="163">
        <v>179.6</v>
      </c>
      <c r="L29" s="161">
        <v>180</v>
      </c>
      <c r="M29" s="159">
        <v>172.6</v>
      </c>
      <c r="N29" s="313"/>
      <c r="O29" s="314"/>
      <c r="Q29" s="276"/>
      <c r="X29" s="263">
        <v>185</v>
      </c>
      <c r="Y29" s="264">
        <v>6.1887</v>
      </c>
      <c r="Z29" s="265"/>
      <c r="AA29" s="266"/>
      <c r="AB29" s="267">
        <f t="shared" si="5"/>
        <v>0</v>
      </c>
      <c r="AC29" s="268" t="e">
        <f t="shared" si="6"/>
        <v>#DIV/0!</v>
      </c>
      <c r="AL29" s="292">
        <v>38461</v>
      </c>
      <c r="AM29" s="293">
        <v>0.787962962962963</v>
      </c>
      <c r="AN29" s="294">
        <v>210</v>
      </c>
      <c r="AO29" s="294">
        <v>1100</v>
      </c>
      <c r="AP29" s="294">
        <v>0</v>
      </c>
      <c r="AQ29" s="294">
        <v>-0.002</v>
      </c>
      <c r="AR29" s="294">
        <v>1100</v>
      </c>
      <c r="AS29" s="294">
        <v>0.012</v>
      </c>
      <c r="AT29" s="294">
        <v>-0.02</v>
      </c>
    </row>
    <row r="30" spans="1:46" ht="12.75">
      <c r="A30" s="156">
        <v>20</v>
      </c>
      <c r="B30" s="157">
        <v>185.1</v>
      </c>
      <c r="C30" s="158">
        <v>186.2</v>
      </c>
      <c r="D30" s="42">
        <v>187.5</v>
      </c>
      <c r="E30" s="161">
        <v>183.3</v>
      </c>
      <c r="F30" s="158">
        <v>190</v>
      </c>
      <c r="G30" s="159">
        <v>184.4</v>
      </c>
      <c r="H30" s="160">
        <v>184.1</v>
      </c>
      <c r="I30" s="161">
        <v>180.4</v>
      </c>
      <c r="J30" s="162">
        <v>178.2</v>
      </c>
      <c r="K30" s="163">
        <v>180.4</v>
      </c>
      <c r="L30" s="161">
        <v>176.9</v>
      </c>
      <c r="M30" s="159">
        <v>178.2</v>
      </c>
      <c r="N30" s="313"/>
      <c r="O30" s="314"/>
      <c r="X30" s="263">
        <v>190</v>
      </c>
      <c r="Y30" s="264">
        <v>6.1887</v>
      </c>
      <c r="Z30" s="265"/>
      <c r="AA30" s="266"/>
      <c r="AB30" s="267">
        <f t="shared" si="5"/>
        <v>-0.0002000000000000668</v>
      </c>
      <c r="AC30" s="268" t="e">
        <f t="shared" si="6"/>
        <v>#DIV/0!</v>
      </c>
      <c r="AL30" s="292">
        <v>38461</v>
      </c>
      <c r="AM30" s="293">
        <v>0.7949074074074075</v>
      </c>
      <c r="AN30" s="294">
        <v>220</v>
      </c>
      <c r="AO30" s="294">
        <v>1100</v>
      </c>
      <c r="AP30" s="294">
        <v>0</v>
      </c>
      <c r="AQ30" s="294">
        <v>-0.002</v>
      </c>
      <c r="AR30" s="294">
        <v>1100</v>
      </c>
      <c r="AS30" s="294">
        <v>0.001</v>
      </c>
      <c r="AT30" s="294">
        <v>0.011</v>
      </c>
    </row>
    <row r="31" spans="1:46" ht="12.75">
      <c r="A31" s="156">
        <v>21</v>
      </c>
      <c r="B31" s="157">
        <v>187.3</v>
      </c>
      <c r="C31" s="158">
        <v>191.1</v>
      </c>
      <c r="D31" s="42">
        <v>190.5</v>
      </c>
      <c r="E31" s="161">
        <v>185.5</v>
      </c>
      <c r="F31" s="158">
        <v>189.5</v>
      </c>
      <c r="G31" s="159">
        <v>186.6</v>
      </c>
      <c r="H31" s="160">
        <v>180</v>
      </c>
      <c r="I31" s="161">
        <v>175.3</v>
      </c>
      <c r="J31" s="162">
        <v>181.9</v>
      </c>
      <c r="K31" s="163">
        <v>178.1</v>
      </c>
      <c r="L31" s="161">
        <v>181.7</v>
      </c>
      <c r="M31" s="159">
        <v>181.9</v>
      </c>
      <c r="N31" s="313"/>
      <c r="O31" s="314"/>
      <c r="X31" s="263">
        <v>195</v>
      </c>
      <c r="Y31" s="264">
        <v>6.1897</v>
      </c>
      <c r="Z31" s="265"/>
      <c r="AA31" s="266"/>
      <c r="AB31" s="267">
        <f t="shared" si="5"/>
        <v>0</v>
      </c>
      <c r="AC31" s="268" t="e">
        <f t="shared" si="6"/>
        <v>#DIV/0!</v>
      </c>
      <c r="AL31" s="292">
        <v>38461</v>
      </c>
      <c r="AM31" s="293">
        <v>0.8018518518518518</v>
      </c>
      <c r="AN31" s="294">
        <v>230</v>
      </c>
      <c r="AO31" s="294">
        <v>1100</v>
      </c>
      <c r="AP31" s="294">
        <v>-0.001</v>
      </c>
      <c r="AQ31" s="294">
        <v>-0.001</v>
      </c>
      <c r="AR31" s="294">
        <v>1100</v>
      </c>
      <c r="AS31" s="294">
        <v>0.001</v>
      </c>
      <c r="AT31" s="294">
        <v>0.019</v>
      </c>
    </row>
    <row r="32" spans="1:46" ht="12.75">
      <c r="A32" s="156">
        <v>22</v>
      </c>
      <c r="B32" s="157">
        <v>188.8</v>
      </c>
      <c r="C32" s="158">
        <v>185.4</v>
      </c>
      <c r="D32" s="42">
        <v>190.2</v>
      </c>
      <c r="E32" s="161">
        <v>185.3</v>
      </c>
      <c r="F32" s="158">
        <v>185.9</v>
      </c>
      <c r="G32" s="159">
        <v>191.6</v>
      </c>
      <c r="H32" s="160">
        <v>185.9</v>
      </c>
      <c r="I32" s="161">
        <v>175</v>
      </c>
      <c r="J32" s="162">
        <v>179.6</v>
      </c>
      <c r="K32" s="163">
        <v>182.1</v>
      </c>
      <c r="L32" s="161">
        <v>184.3</v>
      </c>
      <c r="M32" s="159">
        <v>179.6</v>
      </c>
      <c r="N32" s="313"/>
      <c r="O32" s="314"/>
      <c r="X32" s="263">
        <v>200</v>
      </c>
      <c r="Y32" s="264">
        <v>6.1897</v>
      </c>
      <c r="Z32" s="265"/>
      <c r="AA32" s="266"/>
      <c r="AB32" s="267">
        <f t="shared" si="5"/>
        <v>0.0022999999999999687</v>
      </c>
      <c r="AC32" s="268" t="e">
        <f t="shared" si="6"/>
        <v>#DIV/0!</v>
      </c>
      <c r="AE32" s="277"/>
      <c r="AL32" s="292">
        <v>38461</v>
      </c>
      <c r="AM32" s="293">
        <v>0.8087962962962963</v>
      </c>
      <c r="AN32" s="294">
        <v>240</v>
      </c>
      <c r="AO32" s="294">
        <v>1100</v>
      </c>
      <c r="AP32" s="294">
        <v>-0.001</v>
      </c>
      <c r="AQ32" s="294">
        <v>-0.001</v>
      </c>
      <c r="AR32" s="294">
        <v>1100</v>
      </c>
      <c r="AS32" s="294">
        <v>-0.03</v>
      </c>
      <c r="AT32" s="294">
        <v>0.017</v>
      </c>
    </row>
    <row r="33" spans="1:46" ht="12.75">
      <c r="A33" s="156">
        <v>23</v>
      </c>
      <c r="B33" s="157">
        <v>189.8</v>
      </c>
      <c r="C33" s="158">
        <v>183.6</v>
      </c>
      <c r="D33" s="42">
        <v>190.9</v>
      </c>
      <c r="E33" s="161">
        <v>180.7</v>
      </c>
      <c r="F33" s="158">
        <v>191.8</v>
      </c>
      <c r="G33" s="159">
        <v>188.4</v>
      </c>
      <c r="H33" s="160">
        <v>183.2</v>
      </c>
      <c r="I33" s="161">
        <v>176.2</v>
      </c>
      <c r="J33" s="162">
        <v>176.8</v>
      </c>
      <c r="K33" s="163">
        <v>177.3</v>
      </c>
      <c r="L33" s="161">
        <v>178.7</v>
      </c>
      <c r="M33" s="159">
        <v>176.8</v>
      </c>
      <c r="N33" s="313"/>
      <c r="O33" s="314"/>
      <c r="X33" s="263">
        <v>205</v>
      </c>
      <c r="Y33" s="264">
        <v>6.1782</v>
      </c>
      <c r="Z33" s="265"/>
      <c r="AA33" s="266"/>
      <c r="AB33" s="267">
        <f t="shared" si="5"/>
        <v>0</v>
      </c>
      <c r="AC33" s="268" t="e">
        <f t="shared" si="6"/>
        <v>#DIV/0!</v>
      </c>
      <c r="AL33" s="292">
        <v>38461</v>
      </c>
      <c r="AM33" s="293">
        <v>0.8157407407407408</v>
      </c>
      <c r="AN33" s="294">
        <v>250</v>
      </c>
      <c r="AO33" s="294">
        <v>1100</v>
      </c>
      <c r="AP33" s="294">
        <v>-0.001</v>
      </c>
      <c r="AQ33" s="294">
        <v>-0.001</v>
      </c>
      <c r="AR33" s="294">
        <v>1100</v>
      </c>
      <c r="AS33" s="294">
        <v>0.002</v>
      </c>
      <c r="AT33" s="294">
        <v>-0.05</v>
      </c>
    </row>
    <row r="34" spans="1:46" ht="12.75">
      <c r="A34" s="156">
        <v>24</v>
      </c>
      <c r="B34" s="157">
        <v>192.1</v>
      </c>
      <c r="C34" s="158">
        <v>182.2</v>
      </c>
      <c r="D34" s="42">
        <v>189</v>
      </c>
      <c r="E34" s="161">
        <v>185.2</v>
      </c>
      <c r="F34" s="158">
        <v>188.7</v>
      </c>
      <c r="G34" s="159">
        <v>186.1</v>
      </c>
      <c r="H34" s="160">
        <v>184.9</v>
      </c>
      <c r="I34" s="161">
        <v>177</v>
      </c>
      <c r="J34" s="162">
        <v>180.6</v>
      </c>
      <c r="K34" s="163">
        <v>176.8</v>
      </c>
      <c r="L34" s="161">
        <v>181</v>
      </c>
      <c r="M34" s="159">
        <v>180.6</v>
      </c>
      <c r="N34" s="313"/>
      <c r="O34" s="314"/>
      <c r="X34" s="263">
        <v>210</v>
      </c>
      <c r="Y34" s="264">
        <v>6.1782</v>
      </c>
      <c r="Z34" s="265"/>
      <c r="AA34" s="266"/>
      <c r="AB34" s="267">
        <f t="shared" si="5"/>
        <v>0.005640000000000001</v>
      </c>
      <c r="AC34" s="268" t="e">
        <f t="shared" si="6"/>
        <v>#DIV/0!</v>
      </c>
      <c r="AL34" s="292">
        <v>38461</v>
      </c>
      <c r="AM34" s="293">
        <v>0.8226851851851852</v>
      </c>
      <c r="AN34" s="294">
        <v>260</v>
      </c>
      <c r="AO34" s="294">
        <v>1100</v>
      </c>
      <c r="AP34" s="294">
        <v>-0.001</v>
      </c>
      <c r="AQ34" s="294">
        <v>-0.001</v>
      </c>
      <c r="AR34" s="294">
        <v>1100</v>
      </c>
      <c r="AS34" s="294">
        <v>-0.011</v>
      </c>
      <c r="AT34" s="294">
        <v>0.016</v>
      </c>
    </row>
    <row r="35" spans="1:46" ht="12.75">
      <c r="A35" s="156">
        <v>25</v>
      </c>
      <c r="B35" s="157">
        <v>189.7</v>
      </c>
      <c r="C35" s="158">
        <v>185.8</v>
      </c>
      <c r="D35" s="42">
        <v>186.5</v>
      </c>
      <c r="E35" s="161">
        <v>185.3</v>
      </c>
      <c r="F35" s="158">
        <v>195.8</v>
      </c>
      <c r="G35" s="159">
        <v>189.8</v>
      </c>
      <c r="H35" s="160">
        <v>186.5</v>
      </c>
      <c r="I35" s="161">
        <v>175.8</v>
      </c>
      <c r="J35" s="162">
        <v>182.5</v>
      </c>
      <c r="K35" s="163">
        <v>174.5</v>
      </c>
      <c r="L35" s="161">
        <v>185.5</v>
      </c>
      <c r="M35" s="159">
        <v>182.5</v>
      </c>
      <c r="N35" s="313"/>
      <c r="O35" s="314"/>
      <c r="X35" s="263">
        <v>215</v>
      </c>
      <c r="Y35" s="264">
        <v>6.15</v>
      </c>
      <c r="Z35" s="265"/>
      <c r="AA35" s="266"/>
      <c r="AB35" s="267">
        <f t="shared" si="5"/>
        <v>0</v>
      </c>
      <c r="AC35" s="268" t="e">
        <f t="shared" si="6"/>
        <v>#DIV/0!</v>
      </c>
      <c r="AL35" s="292">
        <v>38461</v>
      </c>
      <c r="AM35" s="293">
        <v>0.8296296296296296</v>
      </c>
      <c r="AN35" s="294">
        <v>270</v>
      </c>
      <c r="AO35" s="294">
        <v>1100</v>
      </c>
      <c r="AP35" s="294">
        <v>-0.002</v>
      </c>
      <c r="AQ35" s="294">
        <v>-0.002</v>
      </c>
      <c r="AR35" s="294">
        <v>1100</v>
      </c>
      <c r="AS35" s="294">
        <v>0.03</v>
      </c>
      <c r="AT35" s="294">
        <v>0.013</v>
      </c>
    </row>
    <row r="36" spans="1:46" ht="12.75">
      <c r="A36" s="156">
        <v>26</v>
      </c>
      <c r="B36" s="157">
        <v>188.4</v>
      </c>
      <c r="C36" s="158">
        <v>186.8</v>
      </c>
      <c r="D36" s="42">
        <v>185.8</v>
      </c>
      <c r="E36" s="161">
        <v>184</v>
      </c>
      <c r="F36" s="158">
        <v>194.1</v>
      </c>
      <c r="G36" s="159">
        <v>190.3</v>
      </c>
      <c r="H36" s="160">
        <v>185.3</v>
      </c>
      <c r="I36" s="161">
        <v>173.4</v>
      </c>
      <c r="J36" s="162">
        <v>174.9</v>
      </c>
      <c r="K36" s="163">
        <v>179.5</v>
      </c>
      <c r="L36" s="161">
        <v>179.5</v>
      </c>
      <c r="M36" s="159">
        <v>174.9</v>
      </c>
      <c r="N36" s="313"/>
      <c r="O36" s="314"/>
      <c r="X36" s="263">
        <v>220</v>
      </c>
      <c r="Y36" s="264">
        <v>6.15</v>
      </c>
      <c r="Z36" s="265"/>
      <c r="AA36" s="266"/>
      <c r="AB36" s="267">
        <f t="shared" si="5"/>
        <v>-0.00019999999999988915</v>
      </c>
      <c r="AC36" s="268" t="e">
        <f t="shared" si="6"/>
        <v>#DIV/0!</v>
      </c>
      <c r="AL36" s="292">
        <v>38461</v>
      </c>
      <c r="AM36" s="293">
        <v>0.8365740740740741</v>
      </c>
      <c r="AN36" s="294">
        <v>280</v>
      </c>
      <c r="AO36" s="294">
        <v>1100</v>
      </c>
      <c r="AP36" s="294">
        <v>-0.001</v>
      </c>
      <c r="AQ36" s="294">
        <v>0</v>
      </c>
      <c r="AR36" s="294">
        <v>1100</v>
      </c>
      <c r="AS36" s="294">
        <v>-0.031</v>
      </c>
      <c r="AT36" s="294">
        <v>0.031</v>
      </c>
    </row>
    <row r="37" spans="1:46" ht="12.75">
      <c r="A37" s="156">
        <v>27</v>
      </c>
      <c r="B37" s="157">
        <v>187.4</v>
      </c>
      <c r="C37" s="158">
        <v>187.3</v>
      </c>
      <c r="D37" s="42">
        <v>190.6</v>
      </c>
      <c r="E37" s="161">
        <v>187.3</v>
      </c>
      <c r="F37" s="158">
        <v>194.9</v>
      </c>
      <c r="G37" s="159">
        <v>189.9</v>
      </c>
      <c r="H37" s="160">
        <v>185.9</v>
      </c>
      <c r="I37" s="161">
        <v>178.9</v>
      </c>
      <c r="J37" s="162">
        <v>177.6</v>
      </c>
      <c r="K37" s="163">
        <v>184.9</v>
      </c>
      <c r="L37" s="161">
        <v>183.4</v>
      </c>
      <c r="M37" s="159">
        <v>177.6</v>
      </c>
      <c r="N37" s="313"/>
      <c r="O37" s="314"/>
      <c r="X37" s="263">
        <v>225</v>
      </c>
      <c r="Y37" s="264">
        <v>6.151</v>
      </c>
      <c r="Z37" s="265"/>
      <c r="AA37" s="266"/>
      <c r="AB37" s="267">
        <f t="shared" si="5"/>
        <v>0</v>
      </c>
      <c r="AC37" s="268" t="e">
        <f t="shared" si="6"/>
        <v>#DIV/0!</v>
      </c>
      <c r="AL37" s="292">
        <v>38461</v>
      </c>
      <c r="AM37" s="293">
        <v>0.8435185185185184</v>
      </c>
      <c r="AN37" s="294">
        <v>290</v>
      </c>
      <c r="AO37" s="294">
        <v>1100</v>
      </c>
      <c r="AP37" s="294">
        <v>-0.003</v>
      </c>
      <c r="AQ37" s="294">
        <v>0</v>
      </c>
      <c r="AR37" s="294">
        <v>1100</v>
      </c>
      <c r="AS37" s="294">
        <v>0.025</v>
      </c>
      <c r="AT37" s="294">
        <v>-0.004</v>
      </c>
    </row>
    <row r="38" spans="1:46" ht="12.75">
      <c r="A38" s="156">
        <v>28</v>
      </c>
      <c r="B38" s="157">
        <v>193.1</v>
      </c>
      <c r="C38" s="158">
        <v>182.4</v>
      </c>
      <c r="D38" s="42">
        <v>186.5</v>
      </c>
      <c r="E38" s="161">
        <v>183.2</v>
      </c>
      <c r="F38" s="158">
        <v>190.6</v>
      </c>
      <c r="G38" s="159">
        <v>185.7</v>
      </c>
      <c r="H38" s="160">
        <v>186</v>
      </c>
      <c r="I38" s="161">
        <v>179.5</v>
      </c>
      <c r="J38" s="162">
        <v>181</v>
      </c>
      <c r="K38" s="163">
        <v>179</v>
      </c>
      <c r="L38" s="161">
        <v>182.2</v>
      </c>
      <c r="M38" s="159">
        <v>181</v>
      </c>
      <c r="N38" s="313"/>
      <c r="O38" s="314"/>
      <c r="X38" s="263">
        <v>230</v>
      </c>
      <c r="Y38" s="278">
        <v>6.151</v>
      </c>
      <c r="Z38" s="265"/>
      <c r="AA38" s="266"/>
      <c r="AB38" s="267">
        <f t="shared" si="5"/>
        <v>0.004839999999999911</v>
      </c>
      <c r="AC38" s="268" t="e">
        <f t="shared" si="6"/>
        <v>#DIV/0!</v>
      </c>
      <c r="AL38" s="292">
        <v>38461</v>
      </c>
      <c r="AM38" s="293">
        <v>0.850462962962963</v>
      </c>
      <c r="AN38" s="294">
        <v>300</v>
      </c>
      <c r="AO38" s="294">
        <v>1100</v>
      </c>
      <c r="AP38" s="294">
        <v>-0.002</v>
      </c>
      <c r="AQ38" s="294">
        <v>-0.002</v>
      </c>
      <c r="AR38" s="294">
        <v>1100</v>
      </c>
      <c r="AS38" s="294">
        <v>-0.008</v>
      </c>
      <c r="AT38" s="294">
        <v>-0.005</v>
      </c>
    </row>
    <row r="39" spans="1:46" ht="12.75">
      <c r="A39" s="156">
        <v>29</v>
      </c>
      <c r="B39" s="157">
        <v>193.1</v>
      </c>
      <c r="C39" s="158">
        <v>186.6</v>
      </c>
      <c r="D39" s="42">
        <v>188.7</v>
      </c>
      <c r="E39" s="161">
        <v>182.4</v>
      </c>
      <c r="F39" s="158">
        <v>192.5</v>
      </c>
      <c r="G39" s="159">
        <v>189.2</v>
      </c>
      <c r="H39" s="160">
        <v>185</v>
      </c>
      <c r="I39" s="161">
        <v>178.3</v>
      </c>
      <c r="J39" s="162">
        <v>179.9</v>
      </c>
      <c r="K39" s="163">
        <v>181.1</v>
      </c>
      <c r="L39" s="161">
        <v>182.1</v>
      </c>
      <c r="M39" s="159">
        <v>179.9</v>
      </c>
      <c r="N39" s="313"/>
      <c r="O39" s="314"/>
      <c r="X39" s="263">
        <v>235</v>
      </c>
      <c r="Y39" s="278">
        <v>6.1268</v>
      </c>
      <c r="Z39" s="265"/>
      <c r="AA39" s="266"/>
      <c r="AB39" s="267">
        <f t="shared" si="5"/>
        <v>0</v>
      </c>
      <c r="AC39" s="268" t="e">
        <f t="shared" si="6"/>
        <v>#DIV/0!</v>
      </c>
      <c r="AL39" s="292">
        <v>38461</v>
      </c>
      <c r="AM39" s="293">
        <v>0.8574074074074075</v>
      </c>
      <c r="AN39" s="294">
        <v>310</v>
      </c>
      <c r="AO39" s="294">
        <v>1100</v>
      </c>
      <c r="AP39" s="294">
        <v>-0.001</v>
      </c>
      <c r="AQ39" s="294">
        <v>-0.001</v>
      </c>
      <c r="AR39" s="294">
        <v>1100</v>
      </c>
      <c r="AS39" s="294">
        <v>-0.006</v>
      </c>
      <c r="AT39" s="294">
        <v>0.005</v>
      </c>
    </row>
    <row r="40" spans="1:46" ht="12.75">
      <c r="A40" s="156">
        <v>30</v>
      </c>
      <c r="B40" s="157">
        <v>190.1</v>
      </c>
      <c r="C40" s="158">
        <v>189.5</v>
      </c>
      <c r="D40" s="42">
        <v>186.9</v>
      </c>
      <c r="E40" s="161">
        <v>182.6</v>
      </c>
      <c r="F40" s="158">
        <v>191.2</v>
      </c>
      <c r="G40" s="159">
        <v>190</v>
      </c>
      <c r="H40" s="160">
        <v>182.5</v>
      </c>
      <c r="I40" s="161">
        <v>178.2</v>
      </c>
      <c r="J40" s="162">
        <v>178.1</v>
      </c>
      <c r="K40" s="163">
        <v>178.3</v>
      </c>
      <c r="L40" s="161">
        <v>180.6</v>
      </c>
      <c r="M40" s="159">
        <v>178.1</v>
      </c>
      <c r="N40" s="313"/>
      <c r="O40" s="314"/>
      <c r="X40" s="263">
        <v>240</v>
      </c>
      <c r="Y40" s="278">
        <v>6.1268</v>
      </c>
      <c r="Z40" s="265"/>
      <c r="AA40" s="266"/>
      <c r="AB40" s="267">
        <f t="shared" si="5"/>
        <v>0.0027200000000000557</v>
      </c>
      <c r="AC40" s="268" t="e">
        <f t="shared" si="6"/>
        <v>#DIV/0!</v>
      </c>
      <c r="AL40" s="292">
        <v>38461</v>
      </c>
      <c r="AM40" s="293">
        <v>0.864363425925926</v>
      </c>
      <c r="AN40" s="294">
        <v>320</v>
      </c>
      <c r="AO40" s="294">
        <v>1100</v>
      </c>
      <c r="AP40" s="294">
        <v>-0.001</v>
      </c>
      <c r="AQ40" s="294">
        <v>-0.003</v>
      </c>
      <c r="AR40" s="294">
        <v>1100</v>
      </c>
      <c r="AS40" s="294">
        <v>-0.016</v>
      </c>
      <c r="AT40" s="294">
        <v>-0.006</v>
      </c>
    </row>
    <row r="41" spans="1:46" ht="12.75">
      <c r="A41" s="156">
        <v>31</v>
      </c>
      <c r="B41" s="157">
        <v>187.5</v>
      </c>
      <c r="C41" s="158">
        <v>181.2</v>
      </c>
      <c r="D41" s="42">
        <v>190.9</v>
      </c>
      <c r="E41" s="161">
        <v>188.5</v>
      </c>
      <c r="F41" s="158">
        <v>196.4</v>
      </c>
      <c r="G41" s="159">
        <v>191.3</v>
      </c>
      <c r="H41" s="160">
        <v>185.4</v>
      </c>
      <c r="I41" s="161">
        <v>178.9</v>
      </c>
      <c r="J41" s="162">
        <v>187.2</v>
      </c>
      <c r="K41" s="163">
        <v>181.9</v>
      </c>
      <c r="L41" s="161">
        <v>179.9</v>
      </c>
      <c r="M41" s="159">
        <v>187.2</v>
      </c>
      <c r="N41" s="313"/>
      <c r="O41" s="314"/>
      <c r="X41" s="263">
        <v>245</v>
      </c>
      <c r="Y41" s="278">
        <v>6.1132</v>
      </c>
      <c r="Z41" s="265"/>
      <c r="AA41" s="266"/>
      <c r="AB41" s="267">
        <f t="shared" si="5"/>
        <v>0</v>
      </c>
      <c r="AC41" s="268" t="e">
        <f t="shared" si="6"/>
        <v>#DIV/0!</v>
      </c>
      <c r="AL41" s="292">
        <v>38461</v>
      </c>
      <c r="AM41" s="293">
        <v>0.8712962962962963</v>
      </c>
      <c r="AN41" s="294">
        <v>330</v>
      </c>
      <c r="AO41" s="294">
        <v>1100</v>
      </c>
      <c r="AP41" s="294">
        <v>-0.001</v>
      </c>
      <c r="AQ41" s="294">
        <v>-0.002</v>
      </c>
      <c r="AR41" s="294">
        <v>1100</v>
      </c>
      <c r="AS41" s="294">
        <v>-0.014</v>
      </c>
      <c r="AT41" s="294">
        <v>0.004</v>
      </c>
    </row>
    <row r="42" spans="1:46" ht="12.75">
      <c r="A42" s="156">
        <v>32</v>
      </c>
      <c r="B42" s="157">
        <v>185.2</v>
      </c>
      <c r="C42" s="158">
        <v>183.6</v>
      </c>
      <c r="D42" s="42">
        <v>184.2</v>
      </c>
      <c r="E42" s="161">
        <v>183.2</v>
      </c>
      <c r="F42" s="158">
        <v>190.7</v>
      </c>
      <c r="G42" s="159">
        <v>184.7</v>
      </c>
      <c r="H42" s="160">
        <v>186.6</v>
      </c>
      <c r="I42" s="161">
        <v>177.3</v>
      </c>
      <c r="J42" s="162">
        <v>178.5</v>
      </c>
      <c r="K42" s="163">
        <v>180.7</v>
      </c>
      <c r="L42" s="161">
        <v>184.3</v>
      </c>
      <c r="M42" s="159">
        <v>178.5</v>
      </c>
      <c r="N42" s="313"/>
      <c r="O42" s="314"/>
      <c r="X42" s="263">
        <v>250</v>
      </c>
      <c r="Y42" s="278">
        <v>6.1132</v>
      </c>
      <c r="Z42" s="265"/>
      <c r="AA42" s="266"/>
      <c r="AB42" s="267">
        <f t="shared" si="5"/>
        <v>0.0038000000000000256</v>
      </c>
      <c r="AC42" s="268" t="e">
        <f t="shared" si="6"/>
        <v>#DIV/0!</v>
      </c>
      <c r="AL42" s="292">
        <v>38461</v>
      </c>
      <c r="AM42" s="293">
        <v>0.8782407407407408</v>
      </c>
      <c r="AN42" s="294">
        <v>340</v>
      </c>
      <c r="AO42" s="294">
        <v>1100</v>
      </c>
      <c r="AP42" s="294">
        <v>-0.001</v>
      </c>
      <c r="AQ42" s="294">
        <v>-0.003</v>
      </c>
      <c r="AR42" s="294">
        <v>1100</v>
      </c>
      <c r="AS42" s="294">
        <v>-0.004</v>
      </c>
      <c r="AT42" s="294">
        <v>0.009</v>
      </c>
    </row>
    <row r="43" spans="1:46" ht="12.75">
      <c r="A43" s="156">
        <v>33</v>
      </c>
      <c r="B43" s="157">
        <v>181.7</v>
      </c>
      <c r="C43" s="158">
        <v>184.6</v>
      </c>
      <c r="D43" s="42">
        <v>187.8</v>
      </c>
      <c r="E43" s="161">
        <v>182.9</v>
      </c>
      <c r="F43" s="158">
        <v>186.3</v>
      </c>
      <c r="G43" s="159">
        <v>185.9</v>
      </c>
      <c r="H43" s="160">
        <v>183.4</v>
      </c>
      <c r="I43" s="161">
        <v>177.7</v>
      </c>
      <c r="J43" s="162">
        <v>177</v>
      </c>
      <c r="K43" s="163">
        <v>177.1</v>
      </c>
      <c r="L43" s="161">
        <v>182</v>
      </c>
      <c r="M43" s="159">
        <v>177</v>
      </c>
      <c r="N43" s="313"/>
      <c r="O43" s="314"/>
      <c r="X43" s="263">
        <v>255</v>
      </c>
      <c r="Y43" s="278">
        <v>6.0942</v>
      </c>
      <c r="Z43" s="265"/>
      <c r="AA43" s="266"/>
      <c r="AB43" s="267">
        <f t="shared" si="5"/>
        <v>0</v>
      </c>
      <c r="AC43" s="268" t="e">
        <f t="shared" si="6"/>
        <v>#DIV/0!</v>
      </c>
      <c r="AL43" s="292">
        <v>38461</v>
      </c>
      <c r="AM43" s="293">
        <v>0.8851967592592592</v>
      </c>
      <c r="AN43" s="294">
        <v>350</v>
      </c>
      <c r="AO43" s="294">
        <v>1100</v>
      </c>
      <c r="AP43" s="294">
        <v>0</v>
      </c>
      <c r="AQ43" s="294">
        <v>-0.001</v>
      </c>
      <c r="AR43" s="294">
        <v>1100</v>
      </c>
      <c r="AS43" s="294">
        <v>-0.001</v>
      </c>
      <c r="AT43" s="294">
        <v>0.005</v>
      </c>
    </row>
    <row r="44" spans="1:46" ht="12.75">
      <c r="A44" s="156">
        <v>34</v>
      </c>
      <c r="B44" s="157">
        <v>181.7</v>
      </c>
      <c r="C44" s="164">
        <v>187.9</v>
      </c>
      <c r="D44" s="72">
        <v>188.7</v>
      </c>
      <c r="E44" s="161">
        <v>182.9</v>
      </c>
      <c r="F44" s="164">
        <v>187.9</v>
      </c>
      <c r="G44" s="165">
        <v>183.6</v>
      </c>
      <c r="H44" s="160">
        <v>184.3</v>
      </c>
      <c r="I44" s="161">
        <v>175.9</v>
      </c>
      <c r="J44" s="162">
        <v>172</v>
      </c>
      <c r="K44" s="163">
        <v>180</v>
      </c>
      <c r="L44" s="161">
        <v>185.5</v>
      </c>
      <c r="M44" s="159">
        <v>172</v>
      </c>
      <c r="N44" s="313"/>
      <c r="O44" s="314"/>
      <c r="X44" s="263">
        <v>260</v>
      </c>
      <c r="Y44" s="278">
        <v>6.0942</v>
      </c>
      <c r="Z44" s="265"/>
      <c r="AA44" s="266"/>
      <c r="AB44" s="267">
        <f t="shared" si="5"/>
        <v>0.002200000000000024</v>
      </c>
      <c r="AC44" s="268" t="e">
        <f t="shared" si="6"/>
        <v>#DIV/0!</v>
      </c>
      <c r="AL44" s="292">
        <v>38461</v>
      </c>
      <c r="AM44" s="293">
        <v>0.8921412037037038</v>
      </c>
      <c r="AN44" s="294">
        <v>360</v>
      </c>
      <c r="AO44" s="294">
        <v>1100</v>
      </c>
      <c r="AP44" s="294">
        <v>-0.001</v>
      </c>
      <c r="AQ44" s="294">
        <v>-0.002</v>
      </c>
      <c r="AR44" s="294">
        <v>1100</v>
      </c>
      <c r="AS44" s="294">
        <v>0.003</v>
      </c>
      <c r="AT44" s="294">
        <v>-0.019</v>
      </c>
    </row>
    <row r="45" spans="1:46" ht="12.75">
      <c r="A45" s="156">
        <v>35</v>
      </c>
      <c r="B45" s="157">
        <v>185.1</v>
      </c>
      <c r="C45" s="158">
        <v>180.5</v>
      </c>
      <c r="D45" s="42">
        <v>190.2</v>
      </c>
      <c r="E45" s="161">
        <v>181.8</v>
      </c>
      <c r="F45" s="158">
        <v>185.5</v>
      </c>
      <c r="G45" s="159">
        <v>187.1</v>
      </c>
      <c r="H45" s="160">
        <v>180.2</v>
      </c>
      <c r="I45" s="161">
        <v>178</v>
      </c>
      <c r="J45" s="162">
        <v>174.9</v>
      </c>
      <c r="K45" s="163">
        <v>180.1</v>
      </c>
      <c r="L45" s="161">
        <v>185.7</v>
      </c>
      <c r="M45" s="159">
        <v>174.9</v>
      </c>
      <c r="N45" s="313"/>
      <c r="O45" s="314"/>
      <c r="X45" s="263">
        <v>265</v>
      </c>
      <c r="Y45" s="278">
        <v>6.0832</v>
      </c>
      <c r="Z45" s="265"/>
      <c r="AA45" s="266"/>
      <c r="AB45" s="267">
        <f t="shared" si="5"/>
        <v>0</v>
      </c>
      <c r="AC45" s="268" t="e">
        <f t="shared" si="6"/>
        <v>#DIV/0!</v>
      </c>
      <c r="AL45" s="292">
        <v>38461</v>
      </c>
      <c r="AM45" s="293">
        <v>0.8990856481481481</v>
      </c>
      <c r="AN45" s="294">
        <v>370</v>
      </c>
      <c r="AO45" s="294">
        <v>1100</v>
      </c>
      <c r="AP45" s="294">
        <v>-0.002</v>
      </c>
      <c r="AQ45" s="294">
        <v>0</v>
      </c>
      <c r="AR45" s="294">
        <v>1100</v>
      </c>
      <c r="AS45" s="294">
        <v>0.01</v>
      </c>
      <c r="AT45" s="294">
        <v>0</v>
      </c>
    </row>
    <row r="46" spans="1:46" ht="12.75">
      <c r="A46" s="156">
        <v>36</v>
      </c>
      <c r="B46" s="157">
        <v>183.4</v>
      </c>
      <c r="C46" s="158">
        <v>186.7</v>
      </c>
      <c r="D46" s="42">
        <v>188.3</v>
      </c>
      <c r="E46" s="161">
        <v>183.2</v>
      </c>
      <c r="F46" s="158">
        <v>189.2</v>
      </c>
      <c r="G46" s="159">
        <v>185.5</v>
      </c>
      <c r="H46" s="160">
        <v>180</v>
      </c>
      <c r="I46" s="161">
        <v>176.5</v>
      </c>
      <c r="J46" s="162">
        <v>178.3</v>
      </c>
      <c r="K46" s="163">
        <v>185.2</v>
      </c>
      <c r="L46" s="161">
        <v>180.6</v>
      </c>
      <c r="M46" s="159">
        <v>178.3</v>
      </c>
      <c r="N46" s="313"/>
      <c r="O46" s="314"/>
      <c r="X46" s="263">
        <v>270</v>
      </c>
      <c r="Y46" s="278">
        <v>6.0832</v>
      </c>
      <c r="Z46" s="265"/>
      <c r="AA46" s="266"/>
      <c r="AB46" s="267">
        <f t="shared" si="5"/>
        <v>-0.0012199999999999989</v>
      </c>
      <c r="AC46" s="268" t="e">
        <f t="shared" si="6"/>
        <v>#DIV/0!</v>
      </c>
      <c r="AL46" s="292">
        <v>38461</v>
      </c>
      <c r="AM46" s="293">
        <v>0.9060300925925926</v>
      </c>
      <c r="AN46" s="294">
        <v>380</v>
      </c>
      <c r="AO46" s="294">
        <v>1100</v>
      </c>
      <c r="AP46" s="294">
        <v>-0.002</v>
      </c>
      <c r="AQ46" s="294">
        <v>-0.001</v>
      </c>
      <c r="AR46" s="294">
        <v>1100</v>
      </c>
      <c r="AS46" s="294">
        <v>0.023</v>
      </c>
      <c r="AT46" s="294">
        <v>-0.009</v>
      </c>
    </row>
    <row r="47" spans="1:46" ht="12.75">
      <c r="A47" s="156">
        <v>37</v>
      </c>
      <c r="B47" s="157">
        <v>178.4</v>
      </c>
      <c r="C47" s="158">
        <v>185.4</v>
      </c>
      <c r="D47" s="42">
        <v>189.3</v>
      </c>
      <c r="E47" s="161">
        <v>183</v>
      </c>
      <c r="F47" s="158">
        <v>190.6</v>
      </c>
      <c r="G47" s="159">
        <v>186.7</v>
      </c>
      <c r="H47" s="160">
        <v>173.9</v>
      </c>
      <c r="I47" s="161">
        <v>173.3</v>
      </c>
      <c r="J47" s="162">
        <v>175.2</v>
      </c>
      <c r="K47" s="163">
        <v>178.1</v>
      </c>
      <c r="L47" s="161">
        <v>185.2</v>
      </c>
      <c r="M47" s="159">
        <v>175.2</v>
      </c>
      <c r="N47" s="313"/>
      <c r="O47" s="314"/>
      <c r="X47" s="263">
        <v>275</v>
      </c>
      <c r="Y47" s="278">
        <v>6.0893</v>
      </c>
      <c r="Z47" s="265"/>
      <c r="AA47" s="266"/>
      <c r="AB47" s="267">
        <f t="shared" si="5"/>
        <v>0</v>
      </c>
      <c r="AC47" s="268" t="e">
        <f t="shared" si="6"/>
        <v>#DIV/0!</v>
      </c>
      <c r="AL47" s="292">
        <v>38461</v>
      </c>
      <c r="AM47" s="293">
        <v>0.9129745370370371</v>
      </c>
      <c r="AN47" s="294">
        <v>390</v>
      </c>
      <c r="AO47" s="294">
        <v>1100</v>
      </c>
      <c r="AP47" s="294">
        <v>0</v>
      </c>
      <c r="AQ47" s="294">
        <v>0.001</v>
      </c>
      <c r="AR47" s="294">
        <v>1100</v>
      </c>
      <c r="AS47" s="294">
        <v>-0.001</v>
      </c>
      <c r="AT47" s="294">
        <v>-0.007</v>
      </c>
    </row>
    <row r="48" spans="1:46" ht="12.75">
      <c r="A48" s="156">
        <v>38</v>
      </c>
      <c r="B48" s="157">
        <v>186</v>
      </c>
      <c r="C48" s="158">
        <v>184.5</v>
      </c>
      <c r="D48" s="42">
        <v>188.2</v>
      </c>
      <c r="E48" s="161">
        <v>186.6</v>
      </c>
      <c r="F48" s="158">
        <v>185.3</v>
      </c>
      <c r="G48" s="159">
        <v>184</v>
      </c>
      <c r="H48" s="160">
        <v>181.5</v>
      </c>
      <c r="I48" s="161">
        <v>176.6</v>
      </c>
      <c r="J48" s="162">
        <v>174.3</v>
      </c>
      <c r="K48" s="163">
        <v>178.6</v>
      </c>
      <c r="L48" s="161">
        <v>182</v>
      </c>
      <c r="M48" s="159">
        <v>174.3</v>
      </c>
      <c r="N48" s="313"/>
      <c r="O48" s="314"/>
      <c r="X48" s="263">
        <v>280</v>
      </c>
      <c r="Y48" s="278">
        <v>6.0893</v>
      </c>
      <c r="Z48" s="265"/>
      <c r="AA48" s="266"/>
      <c r="AB48" s="267">
        <f t="shared" si="5"/>
        <v>0.002179999999999893</v>
      </c>
      <c r="AC48" s="268" t="e">
        <f t="shared" si="6"/>
        <v>#DIV/0!</v>
      </c>
      <c r="AL48" s="292">
        <v>38461</v>
      </c>
      <c r="AM48" s="293">
        <v>0.9199189814814814</v>
      </c>
      <c r="AN48" s="294">
        <v>400</v>
      </c>
      <c r="AO48" s="294">
        <v>1100</v>
      </c>
      <c r="AP48" s="294">
        <v>0.001</v>
      </c>
      <c r="AQ48" s="294">
        <v>0</v>
      </c>
      <c r="AR48" s="294">
        <v>1100</v>
      </c>
      <c r="AS48" s="294">
        <v>-0.024</v>
      </c>
      <c r="AT48" s="294">
        <v>-0.026</v>
      </c>
    </row>
    <row r="49" spans="1:46" ht="12.75">
      <c r="A49" s="156">
        <v>39</v>
      </c>
      <c r="B49" s="157">
        <v>181.7</v>
      </c>
      <c r="C49" s="158">
        <v>180.9</v>
      </c>
      <c r="D49" s="42">
        <v>185.6</v>
      </c>
      <c r="E49" s="161">
        <v>183</v>
      </c>
      <c r="F49" s="158">
        <v>189.4</v>
      </c>
      <c r="G49" s="159">
        <v>184.8</v>
      </c>
      <c r="H49" s="160">
        <v>177.8</v>
      </c>
      <c r="I49" s="161">
        <v>179.6</v>
      </c>
      <c r="J49" s="162">
        <v>172.8</v>
      </c>
      <c r="K49" s="163">
        <v>180.1</v>
      </c>
      <c r="L49" s="161">
        <v>180.2</v>
      </c>
      <c r="M49" s="159">
        <v>172.8</v>
      </c>
      <c r="N49" s="313"/>
      <c r="O49" s="314"/>
      <c r="X49" s="263">
        <v>285</v>
      </c>
      <c r="Y49" s="278">
        <v>6.0784</v>
      </c>
      <c r="Z49" s="265"/>
      <c r="AA49" s="266"/>
      <c r="AB49" s="267">
        <f t="shared" si="5"/>
        <v>0</v>
      </c>
      <c r="AC49" s="268" t="e">
        <f t="shared" si="6"/>
        <v>#DIV/0!</v>
      </c>
      <c r="AL49" s="292">
        <v>38461</v>
      </c>
      <c r="AM49" s="293">
        <v>0.926863425925926</v>
      </c>
      <c r="AN49" s="294">
        <v>410</v>
      </c>
      <c r="AO49" s="294">
        <v>1100</v>
      </c>
      <c r="AP49" s="294">
        <v>-0.001</v>
      </c>
      <c r="AQ49" s="294">
        <v>-0.002</v>
      </c>
      <c r="AR49" s="294">
        <v>1100</v>
      </c>
      <c r="AS49" s="294">
        <v>-0.006</v>
      </c>
      <c r="AT49" s="294">
        <v>0.008</v>
      </c>
    </row>
    <row r="50" spans="1:46" ht="12.75">
      <c r="A50" s="156">
        <v>40</v>
      </c>
      <c r="B50" s="157">
        <v>182.1</v>
      </c>
      <c r="C50" s="158">
        <v>184.6</v>
      </c>
      <c r="D50" s="42">
        <v>183.2</v>
      </c>
      <c r="E50" s="161">
        <v>180.4</v>
      </c>
      <c r="F50" s="158">
        <v>187.6</v>
      </c>
      <c r="G50" s="159">
        <v>185.3</v>
      </c>
      <c r="H50" s="160">
        <v>179.1</v>
      </c>
      <c r="I50" s="161">
        <v>178.5</v>
      </c>
      <c r="J50" s="162">
        <v>173.5</v>
      </c>
      <c r="K50" s="163">
        <v>179</v>
      </c>
      <c r="L50" s="161">
        <v>181.4</v>
      </c>
      <c r="M50" s="159">
        <v>173.5</v>
      </c>
      <c r="N50" s="313"/>
      <c r="O50" s="314"/>
      <c r="X50" s="263">
        <v>290</v>
      </c>
      <c r="Y50" s="278">
        <v>6.0784</v>
      </c>
      <c r="Z50" s="265"/>
      <c r="AA50" s="266"/>
      <c r="AB50" s="267">
        <f t="shared" si="5"/>
        <v>0.005940000000000012</v>
      </c>
      <c r="AC50" s="268" t="e">
        <f t="shared" si="6"/>
        <v>#DIV/0!</v>
      </c>
      <c r="AL50" s="292">
        <v>38461</v>
      </c>
      <c r="AM50" s="293">
        <v>0.9338078703703704</v>
      </c>
      <c r="AN50" s="294">
        <v>420</v>
      </c>
      <c r="AO50" s="294">
        <v>1100</v>
      </c>
      <c r="AP50" s="294">
        <v>-0.001</v>
      </c>
      <c r="AQ50" s="294">
        <v>-0.001</v>
      </c>
      <c r="AR50" s="294">
        <v>1100</v>
      </c>
      <c r="AS50" s="294">
        <v>0.004</v>
      </c>
      <c r="AT50" s="294">
        <v>0.02</v>
      </c>
    </row>
    <row r="51" spans="1:46" ht="12.75">
      <c r="A51" s="156">
        <v>41</v>
      </c>
      <c r="B51" s="157">
        <v>180</v>
      </c>
      <c r="C51" s="158">
        <v>186.7</v>
      </c>
      <c r="D51" s="42">
        <v>187.2</v>
      </c>
      <c r="E51" s="161">
        <v>182.5</v>
      </c>
      <c r="F51" s="158">
        <v>189.1</v>
      </c>
      <c r="G51" s="159">
        <v>186.9</v>
      </c>
      <c r="H51" s="160">
        <v>182.2</v>
      </c>
      <c r="I51" s="161">
        <v>177.6</v>
      </c>
      <c r="J51" s="162">
        <v>173.8</v>
      </c>
      <c r="K51" s="163">
        <v>176.4</v>
      </c>
      <c r="L51" s="161">
        <v>178.7</v>
      </c>
      <c r="M51" s="159">
        <v>173.8</v>
      </c>
      <c r="N51" s="313"/>
      <c r="O51" s="314"/>
      <c r="X51" s="279">
        <v>295</v>
      </c>
      <c r="Y51" s="278">
        <v>6.0487</v>
      </c>
      <c r="Z51" s="265"/>
      <c r="AA51" s="266"/>
      <c r="AB51" s="267">
        <f t="shared" si="5"/>
        <v>0</v>
      </c>
      <c r="AC51" s="268" t="e">
        <f t="shared" si="6"/>
        <v>#DIV/0!</v>
      </c>
      <c r="AL51" s="292">
        <v>38461</v>
      </c>
      <c r="AM51" s="293">
        <v>0.9407523148148148</v>
      </c>
      <c r="AN51" s="294">
        <v>430</v>
      </c>
      <c r="AO51" s="294">
        <v>1100</v>
      </c>
      <c r="AP51" s="294">
        <v>0</v>
      </c>
      <c r="AQ51" s="294">
        <v>0.001</v>
      </c>
      <c r="AR51" s="294">
        <v>1100</v>
      </c>
      <c r="AS51" s="294">
        <v>-0.001</v>
      </c>
      <c r="AT51" s="294">
        <v>-0.007</v>
      </c>
    </row>
    <row r="52" spans="1:46" ht="12.75">
      <c r="A52" s="156">
        <v>42</v>
      </c>
      <c r="B52" s="157">
        <v>182.6</v>
      </c>
      <c r="C52" s="158">
        <v>182.6</v>
      </c>
      <c r="D52" s="42">
        <v>188</v>
      </c>
      <c r="E52" s="161">
        <v>181.5</v>
      </c>
      <c r="F52" s="158">
        <v>192.9</v>
      </c>
      <c r="G52" s="159">
        <v>188.1</v>
      </c>
      <c r="H52" s="160">
        <v>176.8</v>
      </c>
      <c r="I52" s="161">
        <v>175.4</v>
      </c>
      <c r="J52" s="162">
        <v>173.9</v>
      </c>
      <c r="K52" s="163">
        <v>177.1</v>
      </c>
      <c r="L52" s="161">
        <v>184.7</v>
      </c>
      <c r="M52" s="159">
        <v>173.9</v>
      </c>
      <c r="N52" s="313"/>
      <c r="O52" s="314"/>
      <c r="X52" s="263">
        <v>300</v>
      </c>
      <c r="Y52" s="264">
        <v>6.0487</v>
      </c>
      <c r="Z52" s="265"/>
      <c r="AA52" s="266"/>
      <c r="AB52" s="267">
        <f t="shared" si="5"/>
        <v>0.004780000000000051</v>
      </c>
      <c r="AC52" s="268" t="e">
        <f t="shared" si="6"/>
        <v>#DIV/0!</v>
      </c>
      <c r="AL52" s="292">
        <v>38461</v>
      </c>
      <c r="AM52" s="293">
        <v>0.9476967592592592</v>
      </c>
      <c r="AN52" s="294">
        <v>440</v>
      </c>
      <c r="AO52" s="294">
        <v>1100</v>
      </c>
      <c r="AP52" s="294">
        <v>0.001</v>
      </c>
      <c r="AQ52" s="294">
        <v>0.001</v>
      </c>
      <c r="AR52" s="294">
        <v>1100</v>
      </c>
      <c r="AS52" s="294">
        <v>0.005</v>
      </c>
      <c r="AT52" s="294">
        <v>-0.027</v>
      </c>
    </row>
    <row r="53" spans="1:46" ht="12.75">
      <c r="A53" s="156">
        <v>43</v>
      </c>
      <c r="B53" s="157">
        <v>180</v>
      </c>
      <c r="C53" s="158">
        <v>185.5</v>
      </c>
      <c r="D53" s="42">
        <v>182.9</v>
      </c>
      <c r="E53" s="161">
        <v>184.2</v>
      </c>
      <c r="F53" s="158">
        <v>185.6</v>
      </c>
      <c r="G53" s="159">
        <v>182.6</v>
      </c>
      <c r="H53" s="160">
        <v>177.6</v>
      </c>
      <c r="I53" s="161">
        <v>173.8</v>
      </c>
      <c r="J53" s="162">
        <v>176.8</v>
      </c>
      <c r="K53" s="163">
        <v>175.4</v>
      </c>
      <c r="L53" s="161">
        <v>179.4</v>
      </c>
      <c r="M53" s="159">
        <v>176.8</v>
      </c>
      <c r="N53" s="313"/>
      <c r="O53" s="314"/>
      <c r="X53" s="263">
        <v>305</v>
      </c>
      <c r="Y53" s="264">
        <v>6.0248</v>
      </c>
      <c r="Z53" s="265"/>
      <c r="AA53" s="266"/>
      <c r="AB53" s="267">
        <f t="shared" si="5"/>
        <v>0</v>
      </c>
      <c r="AC53" s="268" t="e">
        <f t="shared" si="6"/>
        <v>#DIV/0!</v>
      </c>
      <c r="AL53" s="292">
        <v>38461</v>
      </c>
      <c r="AM53" s="293">
        <v>0.9546412037037038</v>
      </c>
      <c r="AN53" s="294">
        <v>450</v>
      </c>
      <c r="AO53" s="294">
        <v>1100</v>
      </c>
      <c r="AP53" s="294">
        <v>-0.001</v>
      </c>
      <c r="AQ53" s="294">
        <v>0</v>
      </c>
      <c r="AR53" s="294">
        <v>1100</v>
      </c>
      <c r="AS53" s="294">
        <v>-0.008</v>
      </c>
      <c r="AT53" s="294">
        <v>0.002</v>
      </c>
    </row>
    <row r="54" spans="1:46" ht="12.75">
      <c r="A54" s="156">
        <v>44</v>
      </c>
      <c r="B54" s="157">
        <v>181.9</v>
      </c>
      <c r="C54" s="158">
        <v>182.8</v>
      </c>
      <c r="D54" s="42">
        <v>185</v>
      </c>
      <c r="E54" s="161">
        <v>183.4</v>
      </c>
      <c r="F54" s="158">
        <v>189.7</v>
      </c>
      <c r="G54" s="159">
        <v>182.6</v>
      </c>
      <c r="H54" s="160">
        <v>178.2</v>
      </c>
      <c r="I54" s="161">
        <v>175.9</v>
      </c>
      <c r="J54" s="162">
        <v>169.2</v>
      </c>
      <c r="K54" s="163">
        <v>177.6</v>
      </c>
      <c r="L54" s="161">
        <v>176</v>
      </c>
      <c r="M54" s="159">
        <v>169.2</v>
      </c>
      <c r="N54" s="313"/>
      <c r="O54" s="314"/>
      <c r="X54" s="263">
        <v>310</v>
      </c>
      <c r="Y54" s="264">
        <v>6.0248</v>
      </c>
      <c r="Z54" s="265"/>
      <c r="AA54" s="266"/>
      <c r="AB54" s="267">
        <f t="shared" si="5"/>
        <v>-0.004279999999999973</v>
      </c>
      <c r="AC54" s="268" t="e">
        <f t="shared" si="6"/>
        <v>#DIV/0!</v>
      </c>
      <c r="AL54" s="292">
        <v>38461</v>
      </c>
      <c r="AM54" s="293">
        <v>0.9615856481481481</v>
      </c>
      <c r="AN54" s="294">
        <v>460</v>
      </c>
      <c r="AO54" s="294">
        <v>1100</v>
      </c>
      <c r="AP54" s="294">
        <v>-0.001</v>
      </c>
      <c r="AQ54" s="294">
        <v>-0.003</v>
      </c>
      <c r="AR54" s="294">
        <v>1100</v>
      </c>
      <c r="AS54" s="294">
        <v>0.021</v>
      </c>
      <c r="AT54" s="294">
        <v>0.004</v>
      </c>
    </row>
    <row r="55" spans="1:46" ht="12.75">
      <c r="A55" s="156">
        <v>45</v>
      </c>
      <c r="B55" s="157">
        <v>183.9</v>
      </c>
      <c r="C55" s="158">
        <v>183</v>
      </c>
      <c r="D55" s="42">
        <v>185.8</v>
      </c>
      <c r="E55" s="167">
        <v>187.4</v>
      </c>
      <c r="F55" s="158">
        <v>191.5</v>
      </c>
      <c r="G55" s="159">
        <v>185.4</v>
      </c>
      <c r="H55" s="166">
        <v>185.2</v>
      </c>
      <c r="I55" s="167">
        <v>178.2</v>
      </c>
      <c r="J55" s="168">
        <v>176.6</v>
      </c>
      <c r="K55" s="169">
        <v>180.6</v>
      </c>
      <c r="L55" s="167">
        <v>182.5</v>
      </c>
      <c r="M55" s="159">
        <v>176.6</v>
      </c>
      <c r="N55" s="313"/>
      <c r="O55" s="314"/>
      <c r="X55" s="263">
        <v>315</v>
      </c>
      <c r="Y55" s="264">
        <v>6.0462</v>
      </c>
      <c r="Z55" s="265"/>
      <c r="AA55" s="266"/>
      <c r="AB55" s="267">
        <f t="shared" si="5"/>
        <v>0</v>
      </c>
      <c r="AC55" s="268" t="e">
        <f t="shared" si="6"/>
        <v>#DIV/0!</v>
      </c>
      <c r="AL55" s="292">
        <v>38461</v>
      </c>
      <c r="AM55" s="293">
        <v>0.9685300925925926</v>
      </c>
      <c r="AN55" s="294">
        <v>470</v>
      </c>
      <c r="AO55" s="294">
        <v>1100</v>
      </c>
      <c r="AP55" s="294">
        <v>-0.001</v>
      </c>
      <c r="AQ55" s="294">
        <v>0.001</v>
      </c>
      <c r="AR55" s="294">
        <v>1100</v>
      </c>
      <c r="AS55" s="294">
        <v>-0.018</v>
      </c>
      <c r="AT55" s="294">
        <v>0.02</v>
      </c>
    </row>
    <row r="56" spans="1:46" ht="12.75">
      <c r="A56" s="156">
        <v>46</v>
      </c>
      <c r="B56" s="157">
        <v>182.2</v>
      </c>
      <c r="C56" s="158">
        <v>184.5</v>
      </c>
      <c r="D56" s="42">
        <v>182.4</v>
      </c>
      <c r="E56" s="161">
        <v>178.6</v>
      </c>
      <c r="F56" s="158">
        <v>188.5</v>
      </c>
      <c r="G56" s="159">
        <v>187.5</v>
      </c>
      <c r="H56" s="160">
        <v>181.5</v>
      </c>
      <c r="I56" s="161">
        <v>177.8</v>
      </c>
      <c r="J56" s="162">
        <v>175.9</v>
      </c>
      <c r="K56" s="163">
        <v>181.2</v>
      </c>
      <c r="L56" s="161">
        <v>183.5</v>
      </c>
      <c r="M56" s="159">
        <v>175.9</v>
      </c>
      <c r="N56" s="313"/>
      <c r="O56" s="314"/>
      <c r="X56" s="263">
        <v>320</v>
      </c>
      <c r="Y56" s="264">
        <v>6.0462</v>
      </c>
      <c r="Z56" s="265"/>
      <c r="AA56" s="266"/>
      <c r="AB56" s="267">
        <f t="shared" si="5"/>
        <v>0.008680000000000021</v>
      </c>
      <c r="AC56" s="268" t="e">
        <f t="shared" si="6"/>
        <v>#DIV/0!</v>
      </c>
      <c r="AL56" s="292">
        <v>38461</v>
      </c>
      <c r="AM56" s="293">
        <v>0.9754745370370371</v>
      </c>
      <c r="AN56" s="294">
        <v>480</v>
      </c>
      <c r="AO56" s="294">
        <v>1100</v>
      </c>
      <c r="AP56" s="294">
        <v>0.001</v>
      </c>
      <c r="AQ56" s="294">
        <v>-0.002</v>
      </c>
      <c r="AR56" s="294">
        <v>1100</v>
      </c>
      <c r="AS56" s="294">
        <v>0</v>
      </c>
      <c r="AT56" s="294">
        <v>-0.029</v>
      </c>
    </row>
    <row r="57" spans="1:46" ht="12.75">
      <c r="A57" s="156">
        <v>47</v>
      </c>
      <c r="B57" s="157">
        <v>182.1</v>
      </c>
      <c r="C57" s="158">
        <v>186.7</v>
      </c>
      <c r="D57" s="42">
        <v>185.9</v>
      </c>
      <c r="E57" s="161">
        <v>178.7</v>
      </c>
      <c r="F57" s="158">
        <v>187.9</v>
      </c>
      <c r="G57" s="159">
        <v>179.2</v>
      </c>
      <c r="H57" s="160">
        <v>178.2</v>
      </c>
      <c r="I57" s="161">
        <v>183.7</v>
      </c>
      <c r="J57" s="162">
        <v>171.4</v>
      </c>
      <c r="K57" s="163">
        <v>179.3</v>
      </c>
      <c r="L57" s="161">
        <v>186.2</v>
      </c>
      <c r="M57" s="159">
        <v>171.4</v>
      </c>
      <c r="N57" s="313"/>
      <c r="O57" s="314"/>
      <c r="X57" s="263">
        <v>325</v>
      </c>
      <c r="Y57" s="264">
        <v>6.0028</v>
      </c>
      <c r="Z57" s="265"/>
      <c r="AA57" s="266"/>
      <c r="AB57" s="267">
        <f t="shared" si="5"/>
        <v>0</v>
      </c>
      <c r="AC57" s="268" t="e">
        <f t="shared" si="6"/>
        <v>#DIV/0!</v>
      </c>
      <c r="AL57" s="292">
        <v>38461</v>
      </c>
      <c r="AM57" s="293">
        <v>0.9824189814814814</v>
      </c>
      <c r="AN57" s="294">
        <v>490</v>
      </c>
      <c r="AO57" s="294">
        <v>1100</v>
      </c>
      <c r="AP57" s="294">
        <v>-0.002</v>
      </c>
      <c r="AQ57" s="294">
        <v>-0.001</v>
      </c>
      <c r="AR57" s="294">
        <v>1100</v>
      </c>
      <c r="AS57" s="294">
        <v>-0.003</v>
      </c>
      <c r="AT57" s="294">
        <v>-0.012</v>
      </c>
    </row>
    <row r="58" spans="1:46" ht="12.75">
      <c r="A58" s="156">
        <v>48</v>
      </c>
      <c r="B58" s="157">
        <v>183.5</v>
      </c>
      <c r="C58" s="158">
        <v>183.8</v>
      </c>
      <c r="D58" s="42">
        <v>185.9</v>
      </c>
      <c r="E58" s="161">
        <v>183.7</v>
      </c>
      <c r="F58" s="158">
        <v>187.9</v>
      </c>
      <c r="G58" s="159">
        <v>184.9</v>
      </c>
      <c r="H58" s="160">
        <v>176.3</v>
      </c>
      <c r="I58" s="161">
        <v>176.9</v>
      </c>
      <c r="J58" s="162">
        <v>172.7</v>
      </c>
      <c r="K58" s="163">
        <v>177.2</v>
      </c>
      <c r="L58" s="161">
        <v>181.2</v>
      </c>
      <c r="M58" s="159">
        <v>172.7</v>
      </c>
      <c r="N58" s="313"/>
      <c r="O58" s="314"/>
      <c r="X58" s="263">
        <v>330</v>
      </c>
      <c r="Y58" s="264">
        <v>6.0028</v>
      </c>
      <c r="Z58" s="265"/>
      <c r="AA58" s="266"/>
      <c r="AB58" s="267">
        <f t="shared" si="5"/>
        <v>7.999999999999118E-05</v>
      </c>
      <c r="AC58" s="268" t="e">
        <f t="shared" si="6"/>
        <v>#DIV/0!</v>
      </c>
      <c r="AL58" s="292">
        <v>38461</v>
      </c>
      <c r="AM58" s="293">
        <v>0.989363425925926</v>
      </c>
      <c r="AN58" s="294">
        <v>500</v>
      </c>
      <c r="AO58" s="294">
        <v>1100</v>
      </c>
      <c r="AP58" s="294">
        <v>-0.003</v>
      </c>
      <c r="AQ58" s="294">
        <v>-0.001</v>
      </c>
      <c r="AR58" s="294">
        <v>1100</v>
      </c>
      <c r="AS58" s="294">
        <v>-0.002</v>
      </c>
      <c r="AT58" s="294">
        <v>-0.016</v>
      </c>
    </row>
    <row r="59" spans="1:46" ht="12.75">
      <c r="A59" s="156">
        <v>49</v>
      </c>
      <c r="B59" s="157">
        <v>179.1</v>
      </c>
      <c r="C59" s="158">
        <v>183.6</v>
      </c>
      <c r="D59" s="42">
        <v>186.6</v>
      </c>
      <c r="E59" s="161">
        <v>180.8</v>
      </c>
      <c r="F59" s="158">
        <v>185.1</v>
      </c>
      <c r="G59" s="159">
        <v>184</v>
      </c>
      <c r="H59" s="160">
        <v>180.8</v>
      </c>
      <c r="I59" s="161">
        <v>174</v>
      </c>
      <c r="J59" s="162">
        <v>174.3</v>
      </c>
      <c r="K59" s="163">
        <v>179</v>
      </c>
      <c r="L59" s="161">
        <v>178.9</v>
      </c>
      <c r="M59" s="159">
        <v>174.3</v>
      </c>
      <c r="N59" s="313"/>
      <c r="O59" s="314"/>
      <c r="X59" s="263">
        <v>335</v>
      </c>
      <c r="Y59" s="264">
        <v>6.0024</v>
      </c>
      <c r="Z59" s="265"/>
      <c r="AA59" s="266"/>
      <c r="AB59" s="267">
        <f t="shared" si="5"/>
        <v>0</v>
      </c>
      <c r="AC59" s="268" t="e">
        <f t="shared" si="6"/>
        <v>#DIV/0!</v>
      </c>
      <c r="AL59" s="292">
        <v>38461</v>
      </c>
      <c r="AM59" s="293">
        <v>0.9963078703703704</v>
      </c>
      <c r="AN59" s="294">
        <v>510</v>
      </c>
      <c r="AO59" s="294">
        <v>1100</v>
      </c>
      <c r="AP59" s="294">
        <v>0</v>
      </c>
      <c r="AQ59" s="294">
        <v>-0.001</v>
      </c>
      <c r="AR59" s="294">
        <v>1100</v>
      </c>
      <c r="AS59" s="294">
        <v>-0.015</v>
      </c>
      <c r="AT59" s="294">
        <v>-0.008</v>
      </c>
    </row>
    <row r="60" spans="1:46" ht="12.75">
      <c r="A60" s="156">
        <v>50</v>
      </c>
      <c r="B60" s="157">
        <v>181.2</v>
      </c>
      <c r="C60" s="158">
        <v>183</v>
      </c>
      <c r="D60" s="42">
        <v>184.4</v>
      </c>
      <c r="E60" s="161">
        <v>179.9</v>
      </c>
      <c r="F60" s="158">
        <v>188.2</v>
      </c>
      <c r="G60" s="159">
        <v>183.7</v>
      </c>
      <c r="H60" s="160">
        <v>176.1</v>
      </c>
      <c r="I60" s="161">
        <v>179.2</v>
      </c>
      <c r="J60" s="162">
        <v>174.1</v>
      </c>
      <c r="K60" s="163">
        <v>185.3</v>
      </c>
      <c r="L60" s="161">
        <v>180.1</v>
      </c>
      <c r="M60" s="159">
        <v>174.1</v>
      </c>
      <c r="N60" s="313"/>
      <c r="O60" s="314"/>
      <c r="X60" s="263">
        <v>340</v>
      </c>
      <c r="Y60" s="264">
        <v>6.0024</v>
      </c>
      <c r="Z60" s="265"/>
      <c r="AA60" s="266"/>
      <c r="AB60" s="267">
        <f t="shared" si="5"/>
        <v>-0.0004599999999999937</v>
      </c>
      <c r="AC60" s="268" t="e">
        <f t="shared" si="6"/>
        <v>#DIV/0!</v>
      </c>
      <c r="AL60" s="292">
        <v>38462</v>
      </c>
      <c r="AM60" s="293">
        <v>0.003252314814814815</v>
      </c>
      <c r="AN60" s="294">
        <v>520</v>
      </c>
      <c r="AO60" s="294">
        <v>1100</v>
      </c>
      <c r="AP60" s="294">
        <v>-0.002</v>
      </c>
      <c r="AQ60" s="294">
        <v>0</v>
      </c>
      <c r="AR60" s="294">
        <v>1100</v>
      </c>
      <c r="AS60" s="294">
        <v>-0.015</v>
      </c>
      <c r="AT60" s="294">
        <v>0.007</v>
      </c>
    </row>
    <row r="61" spans="1:46" ht="12.75">
      <c r="A61" s="156">
        <v>51</v>
      </c>
      <c r="B61" s="157">
        <v>179.9</v>
      </c>
      <c r="C61" s="158">
        <v>181.7</v>
      </c>
      <c r="D61" s="42">
        <v>186.3</v>
      </c>
      <c r="E61" s="161">
        <v>183.1</v>
      </c>
      <c r="F61" s="158">
        <v>189.3</v>
      </c>
      <c r="G61" s="159">
        <v>186.2</v>
      </c>
      <c r="H61" s="160">
        <v>174.4</v>
      </c>
      <c r="I61" s="161">
        <v>176.4</v>
      </c>
      <c r="J61" s="162">
        <v>173.3</v>
      </c>
      <c r="K61" s="163">
        <v>174.1</v>
      </c>
      <c r="L61" s="161">
        <v>178</v>
      </c>
      <c r="M61" s="159">
        <v>173.3</v>
      </c>
      <c r="N61" s="313"/>
      <c r="O61" s="314"/>
      <c r="X61" s="263">
        <v>345</v>
      </c>
      <c r="Y61" s="264">
        <v>6.0047</v>
      </c>
      <c r="Z61" s="265"/>
      <c r="AA61" s="266"/>
      <c r="AB61" s="267">
        <f t="shared" si="5"/>
        <v>0</v>
      </c>
      <c r="AC61" s="268" t="e">
        <f t="shared" si="6"/>
        <v>#DIV/0!</v>
      </c>
      <c r="AL61" s="292">
        <v>38462</v>
      </c>
      <c r="AM61" s="293">
        <v>0.01019675925925926</v>
      </c>
      <c r="AN61" s="294">
        <v>530</v>
      </c>
      <c r="AO61" s="294">
        <v>1100</v>
      </c>
      <c r="AP61" s="294">
        <v>-0.002</v>
      </c>
      <c r="AQ61" s="294">
        <v>0</v>
      </c>
      <c r="AR61" s="294">
        <v>1100</v>
      </c>
      <c r="AS61" s="294">
        <v>0.007</v>
      </c>
      <c r="AT61" s="294">
        <v>0.011</v>
      </c>
    </row>
    <row r="62" spans="1:46" ht="12.75">
      <c r="A62" s="156">
        <v>52</v>
      </c>
      <c r="B62" s="157">
        <v>176.8</v>
      </c>
      <c r="C62" s="158">
        <v>182.7</v>
      </c>
      <c r="D62" s="42">
        <v>186</v>
      </c>
      <c r="E62" s="161">
        <v>181.7</v>
      </c>
      <c r="F62" s="158">
        <v>187.3</v>
      </c>
      <c r="G62" s="159">
        <v>183.5</v>
      </c>
      <c r="H62" s="160">
        <v>176.1</v>
      </c>
      <c r="I62" s="161">
        <v>177.1</v>
      </c>
      <c r="J62" s="162">
        <v>174.7</v>
      </c>
      <c r="K62" s="163">
        <v>176.8</v>
      </c>
      <c r="L62" s="161">
        <v>179</v>
      </c>
      <c r="M62" s="159">
        <v>174.7</v>
      </c>
      <c r="N62" s="313"/>
      <c r="O62" s="314"/>
      <c r="X62" s="263">
        <v>350</v>
      </c>
      <c r="Y62" s="264">
        <v>6.0047</v>
      </c>
      <c r="Z62" s="265"/>
      <c r="AA62" s="266"/>
      <c r="AB62" s="267">
        <f t="shared" si="5"/>
        <v>0.0064000000000000055</v>
      </c>
      <c r="AC62" s="268" t="e">
        <f t="shared" si="6"/>
        <v>#DIV/0!</v>
      </c>
      <c r="AL62" s="292">
        <v>38462</v>
      </c>
      <c r="AM62" s="293">
        <v>0.017141203703703704</v>
      </c>
      <c r="AN62" s="294">
        <v>540</v>
      </c>
      <c r="AO62" s="294">
        <v>1100</v>
      </c>
      <c r="AP62" s="294">
        <v>-0.001</v>
      </c>
      <c r="AQ62" s="294">
        <v>-0.001</v>
      </c>
      <c r="AR62" s="294">
        <v>1100</v>
      </c>
      <c r="AS62" s="294">
        <v>0.02</v>
      </c>
      <c r="AT62" s="294">
        <v>-0.039</v>
      </c>
    </row>
    <row r="63" spans="1:46" ht="12.75">
      <c r="A63" s="156">
        <v>53</v>
      </c>
      <c r="B63" s="157">
        <v>182.1</v>
      </c>
      <c r="C63" s="158">
        <v>186.6</v>
      </c>
      <c r="D63" s="42">
        <v>184.8</v>
      </c>
      <c r="E63" s="161">
        <v>179.4</v>
      </c>
      <c r="F63" s="158">
        <v>180.8</v>
      </c>
      <c r="G63" s="159">
        <v>179.6</v>
      </c>
      <c r="H63" s="160">
        <v>176.5</v>
      </c>
      <c r="I63" s="161">
        <v>176.9</v>
      </c>
      <c r="J63" s="162">
        <v>172</v>
      </c>
      <c r="K63" s="163">
        <v>179.7</v>
      </c>
      <c r="L63" s="161">
        <v>181.3</v>
      </c>
      <c r="M63" s="159">
        <v>172</v>
      </c>
      <c r="N63" s="313"/>
      <c r="O63" s="314"/>
      <c r="X63" s="263">
        <v>355</v>
      </c>
      <c r="Y63" s="264">
        <v>5.9727</v>
      </c>
      <c r="Z63" s="265"/>
      <c r="AA63" s="266"/>
      <c r="AB63" s="267">
        <f t="shared" si="5"/>
        <v>0</v>
      </c>
      <c r="AC63" s="268" t="e">
        <f t="shared" si="6"/>
        <v>#DIV/0!</v>
      </c>
      <c r="AL63" s="292">
        <v>38462</v>
      </c>
      <c r="AM63" s="293">
        <v>0.024085648148148148</v>
      </c>
      <c r="AN63" s="294">
        <v>550</v>
      </c>
      <c r="AO63" s="294">
        <v>1100</v>
      </c>
      <c r="AP63" s="294">
        <v>-0.001</v>
      </c>
      <c r="AQ63" s="294">
        <v>-0.001</v>
      </c>
      <c r="AR63" s="294">
        <v>1100</v>
      </c>
      <c r="AS63" s="294">
        <v>-0.005</v>
      </c>
      <c r="AT63" s="294">
        <v>0.008</v>
      </c>
    </row>
    <row r="64" spans="1:46" ht="12.75">
      <c r="A64" s="156">
        <v>54</v>
      </c>
      <c r="B64" s="157">
        <v>177.7</v>
      </c>
      <c r="C64" s="158">
        <v>182.5</v>
      </c>
      <c r="D64" s="42">
        <v>189</v>
      </c>
      <c r="E64" s="161">
        <v>182.1</v>
      </c>
      <c r="F64" s="158">
        <v>188.3</v>
      </c>
      <c r="G64" s="159">
        <v>187.2</v>
      </c>
      <c r="H64" s="160">
        <v>177.5</v>
      </c>
      <c r="I64" s="161">
        <v>177.6</v>
      </c>
      <c r="J64" s="162">
        <v>175.1</v>
      </c>
      <c r="K64" s="163">
        <v>179.5</v>
      </c>
      <c r="L64" s="161">
        <v>185.5</v>
      </c>
      <c r="M64" s="159">
        <v>175.1</v>
      </c>
      <c r="N64" s="313"/>
      <c r="O64" s="314"/>
      <c r="X64" s="263">
        <v>360</v>
      </c>
      <c r="Y64" s="264">
        <v>5.9727</v>
      </c>
      <c r="Z64" s="265"/>
      <c r="AA64" s="266"/>
      <c r="AB64" s="267">
        <f t="shared" si="5"/>
        <v>0.002859999999999907</v>
      </c>
      <c r="AC64" s="268" t="e">
        <f t="shared" si="6"/>
        <v>#DIV/0!</v>
      </c>
      <c r="AL64" s="292">
        <v>38462</v>
      </c>
      <c r="AM64" s="293">
        <v>0.031030092592592592</v>
      </c>
      <c r="AN64" s="294">
        <v>560</v>
      </c>
      <c r="AO64" s="294">
        <v>1100</v>
      </c>
      <c r="AP64" s="294">
        <v>0</v>
      </c>
      <c r="AQ64" s="294">
        <v>-0.002</v>
      </c>
      <c r="AR64" s="294">
        <v>1100</v>
      </c>
      <c r="AS64" s="294">
        <v>-0.027</v>
      </c>
      <c r="AT64" s="294">
        <v>0.009</v>
      </c>
    </row>
    <row r="65" spans="1:46" ht="12.75">
      <c r="A65" s="156">
        <v>55</v>
      </c>
      <c r="B65" s="157">
        <v>179</v>
      </c>
      <c r="C65" s="158">
        <v>181.9</v>
      </c>
      <c r="D65" s="42">
        <v>179.3</v>
      </c>
      <c r="E65" s="161">
        <v>179.2</v>
      </c>
      <c r="F65" s="158">
        <v>186</v>
      </c>
      <c r="G65" s="159">
        <v>186.6</v>
      </c>
      <c r="H65" s="160">
        <v>175.2</v>
      </c>
      <c r="I65" s="161">
        <v>175.8</v>
      </c>
      <c r="J65" s="162">
        <v>171.8</v>
      </c>
      <c r="K65" s="163">
        <v>181.7</v>
      </c>
      <c r="L65" s="161">
        <v>180</v>
      </c>
      <c r="M65" s="159">
        <v>171.8</v>
      </c>
      <c r="N65" s="313"/>
      <c r="O65" s="314"/>
      <c r="X65" s="263">
        <v>365</v>
      </c>
      <c r="Y65" s="264">
        <v>5.9584</v>
      </c>
      <c r="Z65" s="265"/>
      <c r="AA65" s="266"/>
      <c r="AB65" s="267">
        <f t="shared" si="5"/>
        <v>0</v>
      </c>
      <c r="AC65" s="268" t="e">
        <f t="shared" si="6"/>
        <v>#DIV/0!</v>
      </c>
      <c r="AL65" s="292">
        <v>38462</v>
      </c>
      <c r="AM65" s="293">
        <v>0.037974537037037036</v>
      </c>
      <c r="AN65" s="294">
        <v>570</v>
      </c>
      <c r="AO65" s="294">
        <v>1100</v>
      </c>
      <c r="AP65" s="294">
        <v>0</v>
      </c>
      <c r="AQ65" s="294">
        <v>-0.002</v>
      </c>
      <c r="AR65" s="294">
        <v>1100</v>
      </c>
      <c r="AS65" s="294">
        <v>0.009</v>
      </c>
      <c r="AT65" s="294">
        <v>-0.005</v>
      </c>
    </row>
    <row r="66" spans="1:46" ht="12.75">
      <c r="A66" s="156">
        <v>56</v>
      </c>
      <c r="B66" s="157">
        <v>175</v>
      </c>
      <c r="C66" s="158">
        <v>181.7</v>
      </c>
      <c r="D66" s="42">
        <v>187</v>
      </c>
      <c r="E66" s="161">
        <v>177</v>
      </c>
      <c r="F66" s="158">
        <v>187.4</v>
      </c>
      <c r="G66" s="159">
        <v>179.8</v>
      </c>
      <c r="H66" s="160">
        <v>176.4</v>
      </c>
      <c r="I66" s="161">
        <v>177.4</v>
      </c>
      <c r="J66" s="162">
        <v>171.9</v>
      </c>
      <c r="K66" s="163">
        <v>173.9</v>
      </c>
      <c r="L66" s="161">
        <v>180.4</v>
      </c>
      <c r="M66" s="159">
        <v>171.9</v>
      </c>
      <c r="N66" s="313"/>
      <c r="O66" s="314"/>
      <c r="X66" s="263">
        <v>370</v>
      </c>
      <c r="Y66" s="264">
        <v>5.9584</v>
      </c>
      <c r="Z66" s="265"/>
      <c r="AA66" s="266"/>
      <c r="AB66" s="267">
        <f t="shared" si="5"/>
        <v>-0.001559999999999917</v>
      </c>
      <c r="AC66" s="268" t="e">
        <f t="shared" si="6"/>
        <v>#DIV/0!</v>
      </c>
      <c r="AL66" s="292">
        <v>38462</v>
      </c>
      <c r="AM66" s="293">
        <v>0.04491898148148148</v>
      </c>
      <c r="AN66" s="294">
        <v>580</v>
      </c>
      <c r="AO66" s="294">
        <v>1100</v>
      </c>
      <c r="AP66" s="294">
        <v>-0.001</v>
      </c>
      <c r="AQ66" s="294">
        <v>0</v>
      </c>
      <c r="AR66" s="294">
        <v>1100</v>
      </c>
      <c r="AS66" s="294">
        <v>0.022</v>
      </c>
      <c r="AT66" s="294">
        <v>-0.016</v>
      </c>
    </row>
    <row r="67" spans="1:46" ht="12.75">
      <c r="A67" s="156">
        <v>57</v>
      </c>
      <c r="B67" s="157">
        <v>184.2</v>
      </c>
      <c r="C67" s="158">
        <v>184.4</v>
      </c>
      <c r="D67" s="42">
        <v>185.6</v>
      </c>
      <c r="E67" s="161">
        <v>177.8</v>
      </c>
      <c r="F67" s="158">
        <v>185.1</v>
      </c>
      <c r="G67" s="159">
        <v>184.6</v>
      </c>
      <c r="H67" s="160">
        <v>173.9</v>
      </c>
      <c r="I67" s="161">
        <v>176.2</v>
      </c>
      <c r="J67" s="162">
        <v>174.5</v>
      </c>
      <c r="K67" s="163">
        <v>172.8</v>
      </c>
      <c r="L67" s="161">
        <v>180.3</v>
      </c>
      <c r="M67" s="159">
        <v>174.5</v>
      </c>
      <c r="N67" s="313"/>
      <c r="O67" s="314"/>
      <c r="X67" s="263">
        <v>375</v>
      </c>
      <c r="Y67" s="264">
        <v>5.9662</v>
      </c>
      <c r="Z67" s="265"/>
      <c r="AA67" s="266"/>
      <c r="AB67" s="267">
        <f t="shared" si="5"/>
        <v>0</v>
      </c>
      <c r="AC67" s="268" t="e">
        <f t="shared" si="6"/>
        <v>#DIV/0!</v>
      </c>
      <c r="AL67" s="292">
        <v>38462</v>
      </c>
      <c r="AM67" s="293">
        <v>0.051875</v>
      </c>
      <c r="AN67" s="294">
        <v>590</v>
      </c>
      <c r="AO67" s="294">
        <v>1100</v>
      </c>
      <c r="AP67" s="294">
        <v>-0.001</v>
      </c>
      <c r="AQ67" s="294">
        <v>0.001</v>
      </c>
      <c r="AR67" s="294">
        <v>1100</v>
      </c>
      <c r="AS67" s="294">
        <v>0.013</v>
      </c>
      <c r="AT67" s="294">
        <v>0.021</v>
      </c>
    </row>
    <row r="68" spans="1:46" ht="12.75">
      <c r="A68" s="156">
        <v>58</v>
      </c>
      <c r="B68" s="157">
        <v>180.6</v>
      </c>
      <c r="C68" s="158">
        <v>178.9</v>
      </c>
      <c r="D68" s="42">
        <v>189.1</v>
      </c>
      <c r="E68" s="161">
        <v>181.6</v>
      </c>
      <c r="F68" s="158">
        <v>181.2</v>
      </c>
      <c r="G68" s="159">
        <v>183.2</v>
      </c>
      <c r="H68" s="160">
        <v>175.9</v>
      </c>
      <c r="I68" s="161">
        <v>175.5</v>
      </c>
      <c r="J68" s="162">
        <v>174</v>
      </c>
      <c r="K68" s="163">
        <v>175.5</v>
      </c>
      <c r="L68" s="161">
        <v>182.3</v>
      </c>
      <c r="M68" s="170">
        <v>174</v>
      </c>
      <c r="N68" s="313"/>
      <c r="O68" s="314"/>
      <c r="X68" s="263">
        <v>380</v>
      </c>
      <c r="Y68" s="264">
        <v>5.9662</v>
      </c>
      <c r="Z68" s="265"/>
      <c r="AA68" s="266"/>
      <c r="AB68" s="267">
        <f t="shared" si="5"/>
        <v>0.0023999999999999135</v>
      </c>
      <c r="AC68" s="268" t="e">
        <f t="shared" si="6"/>
        <v>#DIV/0!</v>
      </c>
      <c r="AL68" s="292">
        <v>38462</v>
      </c>
      <c r="AM68" s="293">
        <v>0.058819444444444445</v>
      </c>
      <c r="AN68" s="294">
        <v>600</v>
      </c>
      <c r="AO68" s="294">
        <v>1100</v>
      </c>
      <c r="AP68" s="294">
        <v>-0.002</v>
      </c>
      <c r="AQ68" s="294">
        <v>0</v>
      </c>
      <c r="AR68" s="294">
        <v>1100</v>
      </c>
      <c r="AS68" s="294">
        <v>0.01</v>
      </c>
      <c r="AT68" s="294">
        <v>-0.003</v>
      </c>
    </row>
    <row r="69" spans="1:46" ht="12.75">
      <c r="A69" s="156">
        <v>59</v>
      </c>
      <c r="B69" s="157">
        <v>178.6</v>
      </c>
      <c r="C69" s="158">
        <v>181.6</v>
      </c>
      <c r="D69" s="42">
        <v>182.4</v>
      </c>
      <c r="E69" s="161">
        <v>175.8</v>
      </c>
      <c r="F69" s="158">
        <v>184.6</v>
      </c>
      <c r="G69" s="159">
        <v>183.6</v>
      </c>
      <c r="H69" s="160">
        <v>173.1</v>
      </c>
      <c r="I69" s="161">
        <v>179.4</v>
      </c>
      <c r="J69" s="162">
        <v>174.3</v>
      </c>
      <c r="K69" s="163">
        <v>173.5</v>
      </c>
      <c r="L69" s="161">
        <v>183.1</v>
      </c>
      <c r="M69" s="159">
        <v>174.3</v>
      </c>
      <c r="N69" s="313"/>
      <c r="O69" s="314"/>
      <c r="X69" s="263">
        <v>385</v>
      </c>
      <c r="Y69" s="264">
        <v>5.9542</v>
      </c>
      <c r="Z69" s="265"/>
      <c r="AA69" s="266"/>
      <c r="AB69" s="267">
        <f t="shared" si="5"/>
        <v>0</v>
      </c>
      <c r="AC69" s="268" t="e">
        <f t="shared" si="6"/>
        <v>#DIV/0!</v>
      </c>
      <c r="AL69" s="292">
        <v>38462</v>
      </c>
      <c r="AM69" s="293">
        <v>0.06576388888888889</v>
      </c>
      <c r="AN69" s="294">
        <v>610</v>
      </c>
      <c r="AO69" s="294">
        <v>1100</v>
      </c>
      <c r="AP69" s="294">
        <v>0.002</v>
      </c>
      <c r="AQ69" s="294">
        <v>0</v>
      </c>
      <c r="AR69" s="294">
        <v>1100</v>
      </c>
      <c r="AS69" s="294">
        <v>0</v>
      </c>
      <c r="AT69" s="294">
        <v>-0.001</v>
      </c>
    </row>
    <row r="70" spans="1:46" ht="12.75">
      <c r="A70" s="156">
        <v>60</v>
      </c>
      <c r="B70" s="157">
        <v>175.7</v>
      </c>
      <c r="C70" s="158">
        <v>177.2</v>
      </c>
      <c r="D70" s="42">
        <v>187.9</v>
      </c>
      <c r="E70" s="161">
        <v>181.7</v>
      </c>
      <c r="F70" s="158">
        <v>188</v>
      </c>
      <c r="G70" s="159">
        <v>180.2</v>
      </c>
      <c r="H70" s="160">
        <v>173</v>
      </c>
      <c r="I70" s="161">
        <v>178.1</v>
      </c>
      <c r="J70" s="162">
        <v>175.4</v>
      </c>
      <c r="K70" s="163">
        <v>171.2</v>
      </c>
      <c r="L70" s="161">
        <v>180.4</v>
      </c>
      <c r="M70" s="159">
        <v>175.4</v>
      </c>
      <c r="N70" s="313"/>
      <c r="O70" s="314"/>
      <c r="X70" s="263">
        <v>390</v>
      </c>
      <c r="Y70" s="264">
        <v>5.9542</v>
      </c>
      <c r="Z70" s="265"/>
      <c r="AA70" s="266"/>
      <c r="AB70" s="267">
        <f t="shared" si="5"/>
        <v>0.002519999999999989</v>
      </c>
      <c r="AC70" s="268" t="e">
        <f t="shared" si="6"/>
        <v>#DIV/0!</v>
      </c>
      <c r="AL70" s="292">
        <v>38462</v>
      </c>
      <c r="AM70" s="293">
        <v>0.07270833333333333</v>
      </c>
      <c r="AN70" s="294">
        <v>620</v>
      </c>
      <c r="AO70" s="294">
        <v>1100</v>
      </c>
      <c r="AP70" s="294">
        <v>-0.002</v>
      </c>
      <c r="AQ70" s="294">
        <v>-0.002</v>
      </c>
      <c r="AR70" s="294">
        <v>1100</v>
      </c>
      <c r="AS70" s="294">
        <v>0.024</v>
      </c>
      <c r="AT70" s="294">
        <v>-0.038</v>
      </c>
    </row>
    <row r="71" spans="1:46" ht="12.75">
      <c r="A71" s="156">
        <v>61</v>
      </c>
      <c r="B71" s="157">
        <v>180</v>
      </c>
      <c r="C71" s="158">
        <v>177.6</v>
      </c>
      <c r="D71" s="42">
        <v>187.7</v>
      </c>
      <c r="E71" s="161">
        <v>159.1</v>
      </c>
      <c r="F71" s="158">
        <v>186.7</v>
      </c>
      <c r="G71" s="42">
        <v>184.7</v>
      </c>
      <c r="H71" s="160">
        <v>172</v>
      </c>
      <c r="I71" s="161">
        <v>176.6</v>
      </c>
      <c r="J71" s="162">
        <v>177.3</v>
      </c>
      <c r="K71" s="163">
        <v>176.5</v>
      </c>
      <c r="L71" s="161">
        <v>177.4</v>
      </c>
      <c r="M71" s="159">
        <v>177.3</v>
      </c>
      <c r="N71" s="313"/>
      <c r="O71" s="314"/>
      <c r="X71" s="263">
        <v>395</v>
      </c>
      <c r="Y71" s="264">
        <v>5.9416</v>
      </c>
      <c r="Z71" s="265"/>
      <c r="AA71" s="266"/>
      <c r="AB71" s="267">
        <f t="shared" si="5"/>
        <v>0</v>
      </c>
      <c r="AC71" s="268" t="e">
        <f t="shared" si="6"/>
        <v>#DIV/0!</v>
      </c>
      <c r="AL71" s="292">
        <v>38462</v>
      </c>
      <c r="AM71" s="293">
        <v>0.07953703703703703</v>
      </c>
      <c r="AN71" s="294">
        <v>630</v>
      </c>
      <c r="AO71" s="294">
        <v>1100</v>
      </c>
      <c r="AP71" s="294">
        <v>0</v>
      </c>
      <c r="AQ71" s="294">
        <v>-0.001</v>
      </c>
      <c r="AR71" s="294">
        <v>1100</v>
      </c>
      <c r="AS71" s="294">
        <v>-0.017</v>
      </c>
      <c r="AT71" s="294">
        <v>-0.007</v>
      </c>
    </row>
    <row r="72" spans="1:46" ht="12.75">
      <c r="A72" s="156">
        <v>62</v>
      </c>
      <c r="B72" s="157">
        <v>175.8</v>
      </c>
      <c r="C72" s="158">
        <v>179.8</v>
      </c>
      <c r="D72" s="42">
        <v>186.9</v>
      </c>
      <c r="E72" s="161">
        <v>160.6</v>
      </c>
      <c r="F72" s="158">
        <v>186.3</v>
      </c>
      <c r="G72" s="42">
        <v>183.8</v>
      </c>
      <c r="H72" s="160">
        <v>170.3</v>
      </c>
      <c r="I72" s="161">
        <v>173.9</v>
      </c>
      <c r="J72" s="162">
        <v>167.4</v>
      </c>
      <c r="K72" s="163">
        <v>173.3</v>
      </c>
      <c r="L72" s="161">
        <v>180.7</v>
      </c>
      <c r="M72" s="159">
        <v>167.4</v>
      </c>
      <c r="N72" s="313"/>
      <c r="O72" s="314"/>
      <c r="X72" s="263">
        <v>400</v>
      </c>
      <c r="Y72" s="264">
        <v>5.9416</v>
      </c>
      <c r="Z72" s="265"/>
      <c r="AA72" s="266"/>
      <c r="AB72" s="267">
        <f aca="true" t="shared" si="7" ref="AB72:AB135">(Y72-Y73)/(X73-X72)</f>
        <v>0.002660000000000018</v>
      </c>
      <c r="AC72" s="268" t="e">
        <f aca="true" t="shared" si="8" ref="AC72:AC135">(AA72-AA73)/(Z73-Z72)</f>
        <v>#DIV/0!</v>
      </c>
      <c r="AL72" s="292">
        <v>38462</v>
      </c>
      <c r="AM72" s="293">
        <v>0.08648148148148148</v>
      </c>
      <c r="AN72" s="294">
        <v>640</v>
      </c>
      <c r="AO72" s="294">
        <v>1100</v>
      </c>
      <c r="AP72" s="294">
        <v>0</v>
      </c>
      <c r="AQ72" s="294">
        <v>0</v>
      </c>
      <c r="AR72" s="294">
        <v>1100</v>
      </c>
      <c r="AS72" s="294">
        <v>0.013</v>
      </c>
      <c r="AT72" s="294">
        <v>0.025</v>
      </c>
    </row>
    <row r="73" spans="1:46" ht="13.5" thickBot="1">
      <c r="A73" s="171">
        <v>63</v>
      </c>
      <c r="B73" s="172">
        <v>178.5</v>
      </c>
      <c r="C73" s="173">
        <v>179.6</v>
      </c>
      <c r="D73" s="174">
        <v>187.7</v>
      </c>
      <c r="E73" s="177">
        <v>0</v>
      </c>
      <c r="F73" s="173">
        <v>187</v>
      </c>
      <c r="G73" s="175">
        <v>179.2</v>
      </c>
      <c r="H73" s="176">
        <v>171.9</v>
      </c>
      <c r="I73" s="177">
        <v>171</v>
      </c>
      <c r="J73" s="178">
        <v>172.9</v>
      </c>
      <c r="K73" s="179">
        <v>174.1</v>
      </c>
      <c r="L73" s="177">
        <v>181.1</v>
      </c>
      <c r="M73" s="175">
        <v>172.9</v>
      </c>
      <c r="N73" s="315"/>
      <c r="O73" s="316"/>
      <c r="X73" s="263">
        <v>405</v>
      </c>
      <c r="Y73" s="264">
        <v>5.9283</v>
      </c>
      <c r="Z73" s="265"/>
      <c r="AA73" s="266"/>
      <c r="AB73" s="267">
        <f t="shared" si="7"/>
        <v>0</v>
      </c>
      <c r="AC73" s="268" t="e">
        <f t="shared" si="8"/>
        <v>#DIV/0!</v>
      </c>
      <c r="AL73" s="292">
        <v>38462</v>
      </c>
      <c r="AM73" s="293">
        <v>0.09342592592592593</v>
      </c>
      <c r="AN73" s="294">
        <v>650</v>
      </c>
      <c r="AO73" s="294">
        <v>1100</v>
      </c>
      <c r="AP73" s="294">
        <v>-0.001</v>
      </c>
      <c r="AQ73" s="294">
        <v>0.001</v>
      </c>
      <c r="AR73" s="294">
        <v>1100</v>
      </c>
      <c r="AS73" s="294">
        <v>0.013</v>
      </c>
      <c r="AT73" s="294">
        <v>-0.003</v>
      </c>
    </row>
    <row r="74" spans="1:46" ht="14.25" thickBot="1" thickTop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X74" s="263">
        <v>410</v>
      </c>
      <c r="Y74" s="264">
        <v>5.9283</v>
      </c>
      <c r="Z74" s="265"/>
      <c r="AA74" s="266"/>
      <c r="AB74" s="267">
        <f t="shared" si="7"/>
        <v>0.005659999999999954</v>
      </c>
      <c r="AC74" s="268" t="e">
        <f t="shared" si="8"/>
        <v>#DIV/0!</v>
      </c>
      <c r="AL74" s="292">
        <v>38462</v>
      </c>
      <c r="AM74" s="293">
        <v>0.10037037037037037</v>
      </c>
      <c r="AN74" s="294">
        <v>660</v>
      </c>
      <c r="AO74" s="294">
        <v>1100</v>
      </c>
      <c r="AP74" s="294">
        <v>-0.001</v>
      </c>
      <c r="AQ74" s="294">
        <v>-0.002</v>
      </c>
      <c r="AR74" s="294">
        <v>1100</v>
      </c>
      <c r="AS74" s="294">
        <v>0.015</v>
      </c>
      <c r="AT74" s="294">
        <v>0.02</v>
      </c>
    </row>
    <row r="75" spans="1:46" ht="13.5" thickBot="1">
      <c r="A75" s="180" t="s">
        <v>17</v>
      </c>
      <c r="B75" s="181" t="s">
        <v>57</v>
      </c>
      <c r="C75" s="182" t="s">
        <v>58</v>
      </c>
      <c r="D75" s="183" t="s">
        <v>59</v>
      </c>
      <c r="E75" s="183" t="s">
        <v>49</v>
      </c>
      <c r="F75" s="183" t="s">
        <v>50</v>
      </c>
      <c r="G75" s="184" t="s">
        <v>51</v>
      </c>
      <c r="H75" s="181" t="s">
        <v>60</v>
      </c>
      <c r="I75" s="182" t="s">
        <v>55</v>
      </c>
      <c r="J75" s="183" t="s">
        <v>56</v>
      </c>
      <c r="K75" s="183" t="s">
        <v>52</v>
      </c>
      <c r="L75" s="183" t="s">
        <v>53</v>
      </c>
      <c r="M75" s="184" t="s">
        <v>54</v>
      </c>
      <c r="N75" s="185"/>
      <c r="X75" s="263">
        <v>415</v>
      </c>
      <c r="Y75" s="264">
        <v>5.9</v>
      </c>
      <c r="Z75" s="265"/>
      <c r="AA75" s="266"/>
      <c r="AB75" s="267">
        <f t="shared" si="7"/>
        <v>0</v>
      </c>
      <c r="AC75" s="268" t="e">
        <f t="shared" si="8"/>
        <v>#DIV/0!</v>
      </c>
      <c r="AL75" s="292">
        <v>38462</v>
      </c>
      <c r="AM75" s="293">
        <v>0.10731481481481481</v>
      </c>
      <c r="AN75" s="294">
        <v>670</v>
      </c>
      <c r="AO75" s="294">
        <v>1100</v>
      </c>
      <c r="AP75" s="294">
        <v>-0.002</v>
      </c>
      <c r="AQ75" s="294">
        <v>-0.001</v>
      </c>
      <c r="AR75" s="294">
        <v>1100</v>
      </c>
      <c r="AS75" s="294">
        <v>-0.026</v>
      </c>
      <c r="AT75" s="294">
        <v>0.012</v>
      </c>
    </row>
    <row r="76" spans="1:46" ht="12.75">
      <c r="A76" s="62" t="s">
        <v>14</v>
      </c>
      <c r="B76" s="186">
        <f aca="true" t="shared" si="9" ref="B76:M76">AVERAGE(B10:B73)</f>
        <v>183.74062500000005</v>
      </c>
      <c r="C76" s="187">
        <f t="shared" si="9"/>
        <v>183.64687500000005</v>
      </c>
      <c r="D76" s="187">
        <f t="shared" si="9"/>
        <v>186.64218749999995</v>
      </c>
      <c r="E76" s="187">
        <f t="shared" si="9"/>
        <v>178.84375000000003</v>
      </c>
      <c r="F76" s="188">
        <f t="shared" si="9"/>
        <v>188.60468749999998</v>
      </c>
      <c r="G76" s="189">
        <f t="shared" si="9"/>
        <v>185.7531250000001</v>
      </c>
      <c r="H76" s="190">
        <f t="shared" si="9"/>
        <v>180.06562499999995</v>
      </c>
      <c r="I76" s="187">
        <f t="shared" si="9"/>
        <v>176.896875</v>
      </c>
      <c r="J76" s="187">
        <f t="shared" si="9"/>
        <v>176.20156249999997</v>
      </c>
      <c r="K76" s="187">
        <f t="shared" si="9"/>
        <v>178.57968750000003</v>
      </c>
      <c r="L76" s="188">
        <f t="shared" si="9"/>
        <v>180.88906249999997</v>
      </c>
      <c r="M76" s="189">
        <f t="shared" si="9"/>
        <v>176.20156249999997</v>
      </c>
      <c r="X76" s="263">
        <v>420</v>
      </c>
      <c r="Y76" s="264">
        <v>5.9</v>
      </c>
      <c r="Z76" s="265"/>
      <c r="AA76" s="266"/>
      <c r="AB76" s="267">
        <f t="shared" si="7"/>
        <v>-0.0005399999999999849</v>
      </c>
      <c r="AC76" s="268" t="e">
        <f t="shared" si="8"/>
        <v>#DIV/0!</v>
      </c>
      <c r="AL76" s="292">
        <v>38462</v>
      </c>
      <c r="AM76" s="293">
        <v>0.11425925925925927</v>
      </c>
      <c r="AN76" s="294">
        <v>680</v>
      </c>
      <c r="AO76" s="294">
        <v>1100</v>
      </c>
      <c r="AP76" s="294">
        <v>-0.001</v>
      </c>
      <c r="AQ76" s="294">
        <v>-0.003</v>
      </c>
      <c r="AR76" s="294">
        <v>1100</v>
      </c>
      <c r="AS76" s="294">
        <v>-0.004</v>
      </c>
      <c r="AT76" s="294">
        <v>0.01</v>
      </c>
    </row>
    <row r="77" spans="1:46" ht="12.75">
      <c r="A77" s="63" t="s">
        <v>10</v>
      </c>
      <c r="B77" s="68">
        <f aca="true" t="shared" si="10" ref="B77:M77">STDEV(B10:B73)</f>
        <v>4.4551279086599145</v>
      </c>
      <c r="C77" s="191">
        <f t="shared" si="10"/>
        <v>2.771794945914113</v>
      </c>
      <c r="D77" s="191">
        <f t="shared" si="10"/>
        <v>2.604562827013714</v>
      </c>
      <c r="E77" s="191">
        <f t="shared" si="10"/>
        <v>23.198329681250378</v>
      </c>
      <c r="F77" s="192">
        <f t="shared" si="10"/>
        <v>3.0410644381003813</v>
      </c>
      <c r="G77" s="69">
        <f t="shared" si="10"/>
        <v>3.1144297421849996</v>
      </c>
      <c r="H77" s="70">
        <f t="shared" si="10"/>
        <v>4.65390154635919</v>
      </c>
      <c r="I77" s="191">
        <f t="shared" si="10"/>
        <v>2.124159497643031</v>
      </c>
      <c r="J77" s="191">
        <f t="shared" si="10"/>
        <v>3.477706422960171</v>
      </c>
      <c r="K77" s="191">
        <f t="shared" si="10"/>
        <v>3.0177874627992636</v>
      </c>
      <c r="L77" s="192">
        <f t="shared" si="10"/>
        <v>2.6011668436348736</v>
      </c>
      <c r="M77" s="69">
        <f t="shared" si="10"/>
        <v>3.477706422960171</v>
      </c>
      <c r="X77" s="263">
        <v>425</v>
      </c>
      <c r="Y77" s="264">
        <v>5.9027</v>
      </c>
      <c r="Z77" s="265"/>
      <c r="AA77" s="266"/>
      <c r="AB77" s="267">
        <f t="shared" si="7"/>
        <v>0</v>
      </c>
      <c r="AC77" s="268" t="e">
        <f t="shared" si="8"/>
        <v>#DIV/0!</v>
      </c>
      <c r="AL77" s="292">
        <v>38462</v>
      </c>
      <c r="AM77" s="293">
        <v>0.1212037037037037</v>
      </c>
      <c r="AN77" s="294">
        <v>690</v>
      </c>
      <c r="AO77" s="294">
        <v>1100</v>
      </c>
      <c r="AP77" s="294">
        <v>-0.001</v>
      </c>
      <c r="AQ77" s="294">
        <v>0.001</v>
      </c>
      <c r="AR77" s="294">
        <v>1100</v>
      </c>
      <c r="AS77" s="294">
        <v>0.011</v>
      </c>
      <c r="AT77" s="294">
        <v>-0.002</v>
      </c>
    </row>
    <row r="78" spans="1:46" ht="12.75">
      <c r="A78" s="64" t="s">
        <v>15</v>
      </c>
      <c r="B78" s="193">
        <f aca="true" t="shared" si="11" ref="B78:M78">MAX(B10:B73)</f>
        <v>193.1</v>
      </c>
      <c r="C78" s="194">
        <f t="shared" si="11"/>
        <v>191.1</v>
      </c>
      <c r="D78" s="194">
        <f t="shared" si="11"/>
        <v>191.1</v>
      </c>
      <c r="E78" s="194">
        <f t="shared" si="11"/>
        <v>188.5</v>
      </c>
      <c r="F78" s="195">
        <f t="shared" si="11"/>
        <v>196.4</v>
      </c>
      <c r="G78" s="196">
        <f t="shared" si="11"/>
        <v>193.6</v>
      </c>
      <c r="H78" s="197">
        <f t="shared" si="11"/>
        <v>186.9</v>
      </c>
      <c r="I78" s="194">
        <f t="shared" si="11"/>
        <v>183.7</v>
      </c>
      <c r="J78" s="194">
        <f t="shared" si="11"/>
        <v>187.2</v>
      </c>
      <c r="K78" s="194">
        <f t="shared" si="11"/>
        <v>185.3</v>
      </c>
      <c r="L78" s="195">
        <f t="shared" si="11"/>
        <v>186.2</v>
      </c>
      <c r="M78" s="196">
        <f t="shared" si="11"/>
        <v>187.2</v>
      </c>
      <c r="X78" s="263">
        <v>430</v>
      </c>
      <c r="Y78" s="264">
        <v>5.9027</v>
      </c>
      <c r="Z78" s="265"/>
      <c r="AA78" s="266"/>
      <c r="AB78" s="267">
        <f t="shared" si="7"/>
        <v>0.0034800000000000607</v>
      </c>
      <c r="AC78" s="268" t="e">
        <f t="shared" si="8"/>
        <v>#DIV/0!</v>
      </c>
      <c r="AL78" s="292">
        <v>38462</v>
      </c>
      <c r="AM78" s="293">
        <v>0.12814814814814815</v>
      </c>
      <c r="AN78" s="294">
        <v>700</v>
      </c>
      <c r="AO78" s="294">
        <v>1100</v>
      </c>
      <c r="AP78" s="294">
        <v>-0.001</v>
      </c>
      <c r="AQ78" s="294">
        <v>-0.001</v>
      </c>
      <c r="AR78" s="294">
        <v>1100</v>
      </c>
      <c r="AS78" s="294">
        <v>-0.001</v>
      </c>
      <c r="AT78" s="294">
        <v>0.01</v>
      </c>
    </row>
    <row r="79" spans="1:46" ht="13.5" thickBot="1">
      <c r="A79" s="65" t="s">
        <v>16</v>
      </c>
      <c r="B79" s="198">
        <f aca="true" t="shared" si="12" ref="B79:M79">MIN(B10:B73)</f>
        <v>175</v>
      </c>
      <c r="C79" s="199">
        <f t="shared" si="12"/>
        <v>177.2</v>
      </c>
      <c r="D79" s="199">
        <f t="shared" si="12"/>
        <v>179.3</v>
      </c>
      <c r="E79" s="199">
        <f t="shared" si="12"/>
        <v>0</v>
      </c>
      <c r="F79" s="200">
        <f t="shared" si="12"/>
        <v>180.8</v>
      </c>
      <c r="G79" s="201">
        <f t="shared" si="12"/>
        <v>179.2</v>
      </c>
      <c r="H79" s="202">
        <f t="shared" si="12"/>
        <v>170.3</v>
      </c>
      <c r="I79" s="199">
        <f t="shared" si="12"/>
        <v>171</v>
      </c>
      <c r="J79" s="199">
        <f t="shared" si="12"/>
        <v>167.4</v>
      </c>
      <c r="K79" s="199">
        <f t="shared" si="12"/>
        <v>171.2</v>
      </c>
      <c r="L79" s="200">
        <f t="shared" si="12"/>
        <v>174.7</v>
      </c>
      <c r="M79" s="201">
        <f t="shared" si="12"/>
        <v>167.4</v>
      </c>
      <c r="X79" s="263">
        <v>435</v>
      </c>
      <c r="Y79" s="264">
        <v>5.8853</v>
      </c>
      <c r="Z79" s="265"/>
      <c r="AA79" s="266"/>
      <c r="AB79" s="267">
        <f t="shared" si="7"/>
        <v>0</v>
      </c>
      <c r="AC79" s="268" t="e">
        <f t="shared" si="8"/>
        <v>#DIV/0!</v>
      </c>
      <c r="AL79" s="292">
        <v>38462</v>
      </c>
      <c r="AM79" s="293">
        <v>0.1350925925925926</v>
      </c>
      <c r="AN79" s="294">
        <v>710</v>
      </c>
      <c r="AO79" s="294">
        <v>1100</v>
      </c>
      <c r="AP79" s="294">
        <v>-0.002</v>
      </c>
      <c r="AQ79" s="294">
        <v>-0.002</v>
      </c>
      <c r="AR79" s="294">
        <v>1100</v>
      </c>
      <c r="AS79" s="294">
        <v>0.004</v>
      </c>
      <c r="AT79" s="294">
        <v>-0.008</v>
      </c>
    </row>
    <row r="80" spans="1:46" ht="13.5" thickBot="1">
      <c r="A80" s="66" t="s">
        <v>9</v>
      </c>
      <c r="B80" s="317" t="s">
        <v>66</v>
      </c>
      <c r="C80" s="318"/>
      <c r="D80" s="318"/>
      <c r="E80" s="318"/>
      <c r="F80" s="318"/>
      <c r="G80" s="319"/>
      <c r="H80" s="317" t="s">
        <v>67</v>
      </c>
      <c r="I80" s="318"/>
      <c r="J80" s="318"/>
      <c r="K80" s="318"/>
      <c r="L80" s="318"/>
      <c r="M80" s="319"/>
      <c r="X80" s="263">
        <v>440</v>
      </c>
      <c r="Y80" s="264">
        <v>5.8853</v>
      </c>
      <c r="Z80" s="265"/>
      <c r="AA80" s="266"/>
      <c r="AB80" s="267">
        <f t="shared" si="7"/>
        <v>0.0028999999999999916</v>
      </c>
      <c r="AC80" s="268" t="e">
        <f t="shared" si="8"/>
        <v>#DIV/0!</v>
      </c>
      <c r="AL80" s="292">
        <v>38462</v>
      </c>
      <c r="AM80" s="293">
        <v>0.14203703703703704</v>
      </c>
      <c r="AN80" s="294">
        <v>720</v>
      </c>
      <c r="AO80" s="294">
        <v>1100</v>
      </c>
      <c r="AP80" s="294">
        <v>-0.002</v>
      </c>
      <c r="AQ80" s="294">
        <v>0</v>
      </c>
      <c r="AR80" s="294">
        <v>1100</v>
      </c>
      <c r="AS80" s="294">
        <v>0.012</v>
      </c>
      <c r="AT80" s="294">
        <v>-0.004</v>
      </c>
    </row>
    <row r="81" spans="1:46" ht="13.5" thickBot="1">
      <c r="A81" s="132" t="s">
        <v>65</v>
      </c>
      <c r="B81" s="203"/>
      <c r="C81" s="133"/>
      <c r="D81" s="204"/>
      <c r="E81" s="204"/>
      <c r="F81" s="204"/>
      <c r="X81" s="263">
        <v>445</v>
      </c>
      <c r="Y81" s="264">
        <v>5.8708</v>
      </c>
      <c r="Z81" s="265"/>
      <c r="AA81" s="266"/>
      <c r="AB81" s="267">
        <f t="shared" si="7"/>
        <v>0</v>
      </c>
      <c r="AC81" s="268" t="e">
        <f t="shared" si="8"/>
        <v>#DIV/0!</v>
      </c>
      <c r="AL81" s="292">
        <v>38462</v>
      </c>
      <c r="AM81" s="293">
        <v>0.14898148148148146</v>
      </c>
      <c r="AN81" s="294">
        <v>730</v>
      </c>
      <c r="AO81" s="294">
        <v>1100</v>
      </c>
      <c r="AP81" s="294">
        <v>0</v>
      </c>
      <c r="AQ81" s="294">
        <v>-0.002</v>
      </c>
      <c r="AR81" s="294">
        <v>1100</v>
      </c>
      <c r="AS81" s="294">
        <v>0.009</v>
      </c>
      <c r="AT81" s="294">
        <v>-0.018</v>
      </c>
    </row>
    <row r="82" spans="24:46" ht="12.75">
      <c r="X82" s="263">
        <v>450</v>
      </c>
      <c r="Y82" s="264">
        <v>5.8708</v>
      </c>
      <c r="Z82" s="265"/>
      <c r="AA82" s="266"/>
      <c r="AB82" s="267">
        <f t="shared" si="7"/>
        <v>0.0019199999999999662</v>
      </c>
      <c r="AC82" s="268" t="e">
        <f t="shared" si="8"/>
        <v>#DIV/0!</v>
      </c>
      <c r="AL82" s="292">
        <v>38462</v>
      </c>
      <c r="AM82" s="293">
        <v>0.15592592592592594</v>
      </c>
      <c r="AN82" s="294">
        <v>740</v>
      </c>
      <c r="AO82" s="294">
        <v>1100</v>
      </c>
      <c r="AP82" s="294">
        <v>-0.001</v>
      </c>
      <c r="AQ82" s="294">
        <v>-0.001</v>
      </c>
      <c r="AR82" s="294">
        <v>1100</v>
      </c>
      <c r="AS82" s="294">
        <v>-0.011</v>
      </c>
      <c r="AT82" s="294">
        <v>0.028</v>
      </c>
    </row>
    <row r="83" spans="24:46" ht="12.75">
      <c r="X83" s="263">
        <v>455</v>
      </c>
      <c r="Y83" s="264">
        <v>5.8612</v>
      </c>
      <c r="Z83" s="265"/>
      <c r="AA83" s="266"/>
      <c r="AB83" s="267">
        <f t="shared" si="7"/>
        <v>0</v>
      </c>
      <c r="AC83" s="268" t="e">
        <f t="shared" si="8"/>
        <v>#DIV/0!</v>
      </c>
      <c r="AL83" s="292">
        <v>38462</v>
      </c>
      <c r="AM83" s="293">
        <v>0.16287037037037036</v>
      </c>
      <c r="AN83" s="294">
        <v>750</v>
      </c>
      <c r="AO83" s="294">
        <v>1100</v>
      </c>
      <c r="AP83" s="294">
        <v>-0.001</v>
      </c>
      <c r="AQ83" s="294">
        <v>-0.001</v>
      </c>
      <c r="AR83" s="294">
        <v>1100</v>
      </c>
      <c r="AS83" s="294">
        <v>-0.012</v>
      </c>
      <c r="AT83" s="294">
        <v>0.006</v>
      </c>
    </row>
    <row r="84" spans="24:46" ht="12.75">
      <c r="X84" s="263">
        <v>460</v>
      </c>
      <c r="Y84" s="264">
        <v>5.8612</v>
      </c>
      <c r="Z84" s="265"/>
      <c r="AA84" s="266"/>
      <c r="AB84" s="267">
        <f t="shared" si="7"/>
        <v>0.0022400000000001087</v>
      </c>
      <c r="AC84" s="268" t="e">
        <f t="shared" si="8"/>
        <v>#DIV/0!</v>
      </c>
      <c r="AL84" s="292">
        <v>38462</v>
      </c>
      <c r="AM84" s="293">
        <v>0.16981481481481484</v>
      </c>
      <c r="AN84" s="294">
        <v>760</v>
      </c>
      <c r="AO84" s="294">
        <v>1100</v>
      </c>
      <c r="AP84" s="294">
        <v>-0.002</v>
      </c>
      <c r="AQ84" s="294">
        <v>-0.001</v>
      </c>
      <c r="AR84" s="294">
        <v>1100</v>
      </c>
      <c r="AS84" s="294">
        <v>-0.013</v>
      </c>
      <c r="AT84" s="294">
        <v>-0.01</v>
      </c>
    </row>
    <row r="85" spans="24:46" ht="12.75">
      <c r="X85" s="263">
        <v>465</v>
      </c>
      <c r="Y85" s="264">
        <v>5.85</v>
      </c>
      <c r="Z85" s="265"/>
      <c r="AA85" s="266"/>
      <c r="AB85" s="267">
        <f t="shared" si="7"/>
        <v>0</v>
      </c>
      <c r="AC85" s="268" t="e">
        <f t="shared" si="8"/>
        <v>#DIV/0!</v>
      </c>
      <c r="AL85" s="292">
        <v>38462</v>
      </c>
      <c r="AM85" s="293">
        <v>0.17675925925925925</v>
      </c>
      <c r="AN85" s="294">
        <v>770</v>
      </c>
      <c r="AO85" s="294">
        <v>1100</v>
      </c>
      <c r="AP85" s="294">
        <v>0</v>
      </c>
      <c r="AQ85" s="294">
        <v>0</v>
      </c>
      <c r="AR85" s="294">
        <v>1100</v>
      </c>
      <c r="AS85" s="294">
        <v>-0.009</v>
      </c>
      <c r="AT85" s="294">
        <v>-0.004</v>
      </c>
    </row>
    <row r="86" spans="24:46" ht="12.75">
      <c r="X86" s="263">
        <v>470</v>
      </c>
      <c r="Y86" s="264">
        <v>5.85</v>
      </c>
      <c r="Z86" s="265"/>
      <c r="AA86" s="266"/>
      <c r="AB86" s="267">
        <f t="shared" si="7"/>
        <v>0.0037799999999998946</v>
      </c>
      <c r="AC86" s="268" t="e">
        <f t="shared" si="8"/>
        <v>#DIV/0!</v>
      </c>
      <c r="AL86" s="292">
        <v>38462</v>
      </c>
      <c r="AM86" s="293">
        <v>0.1837037037037037</v>
      </c>
      <c r="AN86" s="294">
        <v>780</v>
      </c>
      <c r="AO86" s="294">
        <v>1100</v>
      </c>
      <c r="AP86" s="294">
        <v>0</v>
      </c>
      <c r="AQ86" s="294">
        <v>-0.002</v>
      </c>
      <c r="AR86" s="294">
        <v>1100</v>
      </c>
      <c r="AS86" s="294">
        <v>0.029</v>
      </c>
      <c r="AT86" s="294">
        <v>0.016</v>
      </c>
    </row>
    <row r="87" spans="24:46" ht="12.75">
      <c r="X87" s="263">
        <v>475</v>
      </c>
      <c r="Y87" s="264">
        <v>5.8311</v>
      </c>
      <c r="Z87" s="265"/>
      <c r="AA87" s="266"/>
      <c r="AB87" s="267">
        <f t="shared" si="7"/>
        <v>0</v>
      </c>
      <c r="AC87" s="268" t="e">
        <f t="shared" si="8"/>
        <v>#DIV/0!</v>
      </c>
      <c r="AL87" s="292">
        <v>38462</v>
      </c>
      <c r="AM87" s="293">
        <v>0.19064814814814815</v>
      </c>
      <c r="AN87" s="294">
        <v>790</v>
      </c>
      <c r="AO87" s="294">
        <v>1100</v>
      </c>
      <c r="AP87" s="294">
        <v>-0.001</v>
      </c>
      <c r="AQ87" s="294">
        <v>-0.001</v>
      </c>
      <c r="AR87" s="294">
        <v>1100</v>
      </c>
      <c r="AS87" s="294">
        <v>-0.013</v>
      </c>
      <c r="AT87" s="294">
        <v>0.002</v>
      </c>
    </row>
    <row r="88" spans="24:46" ht="12.75">
      <c r="X88" s="263">
        <v>480</v>
      </c>
      <c r="Y88" s="264">
        <v>5.8311</v>
      </c>
      <c r="Z88" s="265"/>
      <c r="AA88" s="266"/>
      <c r="AB88" s="267">
        <f t="shared" si="7"/>
        <v>0.0014200000000000657</v>
      </c>
      <c r="AC88" s="268" t="e">
        <f t="shared" si="8"/>
        <v>#DIV/0!</v>
      </c>
      <c r="AL88" s="292">
        <v>38462</v>
      </c>
      <c r="AM88" s="293">
        <v>0.19759259259259257</v>
      </c>
      <c r="AN88" s="294">
        <v>800</v>
      </c>
      <c r="AO88" s="294">
        <v>1100</v>
      </c>
      <c r="AP88" s="294">
        <v>0</v>
      </c>
      <c r="AQ88" s="294">
        <v>-0.001</v>
      </c>
      <c r="AR88" s="294">
        <v>1100</v>
      </c>
      <c r="AS88" s="294">
        <v>-0.002</v>
      </c>
      <c r="AT88" s="294">
        <v>0.01</v>
      </c>
    </row>
    <row r="89" spans="24:46" ht="12.75">
      <c r="X89" s="263">
        <v>485</v>
      </c>
      <c r="Y89" s="264">
        <v>5.824</v>
      </c>
      <c r="Z89" s="265"/>
      <c r="AA89" s="266"/>
      <c r="AB89" s="267">
        <f t="shared" si="7"/>
        <v>0</v>
      </c>
      <c r="AC89" s="268" t="e">
        <f t="shared" si="8"/>
        <v>#DIV/0!</v>
      </c>
      <c r="AL89" s="292">
        <v>38462</v>
      </c>
      <c r="AM89" s="293">
        <v>0.2045486111111111</v>
      </c>
      <c r="AN89" s="294">
        <v>810</v>
      </c>
      <c r="AO89" s="294">
        <v>1100</v>
      </c>
      <c r="AP89" s="294">
        <v>0.001</v>
      </c>
      <c r="AQ89" s="294">
        <v>0</v>
      </c>
      <c r="AR89" s="294">
        <v>1100</v>
      </c>
      <c r="AS89" s="294">
        <v>-0.002</v>
      </c>
      <c r="AT89" s="294">
        <v>-0.003</v>
      </c>
    </row>
    <row r="90" spans="24:46" ht="12.75">
      <c r="X90" s="263">
        <v>490</v>
      </c>
      <c r="Y90" s="264">
        <v>5.824</v>
      </c>
      <c r="Z90" s="265"/>
      <c r="AA90" s="266"/>
      <c r="AB90" s="267">
        <f t="shared" si="7"/>
        <v>0.0033199999999999007</v>
      </c>
      <c r="AC90" s="268" t="e">
        <f t="shared" si="8"/>
        <v>#DIV/0!</v>
      </c>
      <c r="AL90" s="292">
        <v>38462</v>
      </c>
      <c r="AM90" s="293">
        <v>0.21149305555555556</v>
      </c>
      <c r="AN90" s="294">
        <v>820</v>
      </c>
      <c r="AO90" s="294">
        <v>1100</v>
      </c>
      <c r="AP90" s="294">
        <v>-0.002</v>
      </c>
      <c r="AQ90" s="294">
        <v>0</v>
      </c>
      <c r="AR90" s="294">
        <v>1100</v>
      </c>
      <c r="AS90" s="294">
        <v>0.01</v>
      </c>
      <c r="AT90" s="294">
        <v>0.001</v>
      </c>
    </row>
    <row r="91" spans="24:46" ht="12.75">
      <c r="X91" s="263">
        <v>495</v>
      </c>
      <c r="Y91" s="264">
        <v>5.8074</v>
      </c>
      <c r="Z91" s="265"/>
      <c r="AA91" s="266"/>
      <c r="AB91" s="267">
        <f t="shared" si="7"/>
        <v>0</v>
      </c>
      <c r="AC91" s="268" t="e">
        <f t="shared" si="8"/>
        <v>#DIV/0!</v>
      </c>
      <c r="AL91" s="292">
        <v>38462</v>
      </c>
      <c r="AM91" s="293">
        <v>0.2184375</v>
      </c>
      <c r="AN91" s="294">
        <v>830</v>
      </c>
      <c r="AO91" s="294">
        <v>1100</v>
      </c>
      <c r="AP91" s="294">
        <v>0.001</v>
      </c>
      <c r="AQ91" s="294">
        <v>-0.003</v>
      </c>
      <c r="AR91" s="294">
        <v>1100</v>
      </c>
      <c r="AS91" s="294">
        <v>0.008</v>
      </c>
      <c r="AT91" s="294">
        <v>-0.015</v>
      </c>
    </row>
    <row r="92" spans="24:46" ht="12.75">
      <c r="X92" s="263">
        <v>500</v>
      </c>
      <c r="Y92" s="264">
        <v>5.8074</v>
      </c>
      <c r="Z92" s="265"/>
      <c r="AA92" s="266"/>
      <c r="AB92" s="267">
        <f t="shared" si="7"/>
        <v>0.001860000000000106</v>
      </c>
      <c r="AC92" s="268" t="e">
        <f t="shared" si="8"/>
        <v>#DIV/0!</v>
      </c>
      <c r="AL92" s="292">
        <v>38462</v>
      </c>
      <c r="AM92" s="293">
        <v>0.22538194444444445</v>
      </c>
      <c r="AN92" s="294">
        <v>840</v>
      </c>
      <c r="AO92" s="294">
        <v>1100</v>
      </c>
      <c r="AP92" s="294">
        <v>-0.001</v>
      </c>
      <c r="AQ92" s="294">
        <v>-0.001</v>
      </c>
      <c r="AR92" s="294">
        <v>1100</v>
      </c>
      <c r="AS92" s="294">
        <v>0.009</v>
      </c>
      <c r="AT92" s="294">
        <v>-0.015</v>
      </c>
    </row>
    <row r="93" spans="24:46" ht="12.75">
      <c r="X93" s="263">
        <v>505</v>
      </c>
      <c r="Y93" s="264">
        <v>5.7981</v>
      </c>
      <c r="Z93" s="265"/>
      <c r="AA93" s="266"/>
      <c r="AB93" s="267">
        <f t="shared" si="7"/>
        <v>0</v>
      </c>
      <c r="AC93" s="268" t="e">
        <f t="shared" si="8"/>
        <v>#DIV/0!</v>
      </c>
      <c r="AL93" s="292">
        <v>38462</v>
      </c>
      <c r="AM93" s="293">
        <v>0.2323263888888889</v>
      </c>
      <c r="AN93" s="294">
        <v>850</v>
      </c>
      <c r="AO93" s="294">
        <v>1100</v>
      </c>
      <c r="AP93" s="294">
        <v>-0.001</v>
      </c>
      <c r="AQ93" s="294">
        <v>0.001</v>
      </c>
      <c r="AR93" s="294">
        <v>1100</v>
      </c>
      <c r="AS93" s="294">
        <v>0.009</v>
      </c>
      <c r="AT93" s="294">
        <v>-0.054</v>
      </c>
    </row>
    <row r="94" spans="24:46" ht="12.75">
      <c r="X94" s="263">
        <v>510</v>
      </c>
      <c r="Y94" s="264">
        <v>5.7981</v>
      </c>
      <c r="Z94" s="265"/>
      <c r="AA94" s="266"/>
      <c r="AB94" s="267">
        <f t="shared" si="7"/>
        <v>0.0007999999999999119</v>
      </c>
      <c r="AC94" s="268" t="e">
        <f t="shared" si="8"/>
        <v>#DIV/0!</v>
      </c>
      <c r="AL94" s="292">
        <v>38462</v>
      </c>
      <c r="AM94" s="293">
        <v>0.23927083333333332</v>
      </c>
      <c r="AN94" s="294">
        <v>860</v>
      </c>
      <c r="AO94" s="294">
        <v>1100</v>
      </c>
      <c r="AP94" s="294">
        <v>0</v>
      </c>
      <c r="AQ94" s="294">
        <v>-0.003</v>
      </c>
      <c r="AR94" s="294">
        <v>1100</v>
      </c>
      <c r="AS94" s="294">
        <v>0.007</v>
      </c>
      <c r="AT94" s="294">
        <v>0.014</v>
      </c>
    </row>
    <row r="95" spans="24:46" ht="12.75">
      <c r="X95" s="263">
        <v>515</v>
      </c>
      <c r="Y95" s="264">
        <v>5.7941</v>
      </c>
      <c r="Z95" s="265"/>
      <c r="AA95" s="266"/>
      <c r="AB95" s="267">
        <f t="shared" si="7"/>
        <v>0</v>
      </c>
      <c r="AC95" s="268" t="e">
        <f t="shared" si="8"/>
        <v>#DIV/0!</v>
      </c>
      <c r="AL95" s="292">
        <v>38462</v>
      </c>
      <c r="AM95" s="293">
        <v>0.24621527777777777</v>
      </c>
      <c r="AN95" s="294">
        <v>870</v>
      </c>
      <c r="AO95" s="294">
        <v>1100</v>
      </c>
      <c r="AP95" s="294">
        <v>0</v>
      </c>
      <c r="AQ95" s="294">
        <v>-0.001</v>
      </c>
      <c r="AR95" s="294">
        <v>1100</v>
      </c>
      <c r="AS95" s="294">
        <v>0.013</v>
      </c>
      <c r="AT95" s="294">
        <v>0.004</v>
      </c>
    </row>
    <row r="96" spans="24:46" ht="12.75">
      <c r="X96" s="263">
        <v>520</v>
      </c>
      <c r="Y96" s="264">
        <v>5.7941</v>
      </c>
      <c r="Z96" s="265"/>
      <c r="AA96" s="266"/>
      <c r="AB96" s="267">
        <f t="shared" si="7"/>
        <v>0.00038000000000000257</v>
      </c>
      <c r="AC96" s="268" t="e">
        <f t="shared" si="8"/>
        <v>#DIV/0!</v>
      </c>
      <c r="AL96" s="292">
        <v>38462</v>
      </c>
      <c r="AM96" s="293">
        <v>0.2531597222222222</v>
      </c>
      <c r="AN96" s="294">
        <v>880</v>
      </c>
      <c r="AO96" s="294">
        <v>1100</v>
      </c>
      <c r="AP96" s="294">
        <v>-0.002</v>
      </c>
      <c r="AQ96" s="294">
        <v>0.001</v>
      </c>
      <c r="AR96" s="294">
        <v>1100</v>
      </c>
      <c r="AS96" s="294">
        <v>0.004</v>
      </c>
      <c r="AT96" s="294">
        <v>0.011</v>
      </c>
    </row>
    <row r="97" spans="24:46" ht="12.75">
      <c r="X97" s="263">
        <v>525</v>
      </c>
      <c r="Y97" s="264">
        <v>5.7922</v>
      </c>
      <c r="Z97" s="265"/>
      <c r="AA97" s="266"/>
      <c r="AB97" s="267">
        <f t="shared" si="7"/>
        <v>0</v>
      </c>
      <c r="AC97" s="268" t="e">
        <f t="shared" si="8"/>
        <v>#DIV/0!</v>
      </c>
      <c r="AL97" s="292">
        <v>38462</v>
      </c>
      <c r="AM97" s="293">
        <v>0.26010416666666664</v>
      </c>
      <c r="AN97" s="294">
        <v>890</v>
      </c>
      <c r="AO97" s="294">
        <v>1100</v>
      </c>
      <c r="AP97" s="294">
        <v>-0.002</v>
      </c>
      <c r="AQ97" s="294">
        <v>0.001</v>
      </c>
      <c r="AR97" s="294">
        <v>1100</v>
      </c>
      <c r="AS97" s="294">
        <v>0.013</v>
      </c>
      <c r="AT97" s="294">
        <v>0.02</v>
      </c>
    </row>
    <row r="98" spans="24:46" ht="12.75">
      <c r="X98" s="263">
        <v>530</v>
      </c>
      <c r="Y98" s="264">
        <v>5.7922</v>
      </c>
      <c r="Z98" s="265"/>
      <c r="AA98" s="266"/>
      <c r="AB98" s="267">
        <f t="shared" si="7"/>
        <v>0.004020000000000046</v>
      </c>
      <c r="AC98" s="268" t="e">
        <f t="shared" si="8"/>
        <v>#DIV/0!</v>
      </c>
      <c r="AL98" s="292">
        <v>38462</v>
      </c>
      <c r="AM98" s="293">
        <v>0.2670486111111111</v>
      </c>
      <c r="AN98" s="294">
        <v>900</v>
      </c>
      <c r="AO98" s="294">
        <v>1100</v>
      </c>
      <c r="AP98" s="294">
        <v>-0.002</v>
      </c>
      <c r="AQ98" s="294">
        <v>-0.001</v>
      </c>
      <c r="AR98" s="294">
        <v>1100</v>
      </c>
      <c r="AS98" s="294">
        <v>-0.004</v>
      </c>
      <c r="AT98" s="294">
        <v>0.017</v>
      </c>
    </row>
    <row r="99" spans="24:46" ht="12.75">
      <c r="X99" s="263">
        <v>535</v>
      </c>
      <c r="Y99" s="264">
        <v>5.7721</v>
      </c>
      <c r="Z99" s="265"/>
      <c r="AA99" s="266"/>
      <c r="AB99" s="267">
        <f t="shared" si="7"/>
        <v>0</v>
      </c>
      <c r="AC99" s="268" t="e">
        <f t="shared" si="8"/>
        <v>#DIV/0!</v>
      </c>
      <c r="AL99" s="292">
        <v>38462</v>
      </c>
      <c r="AM99" s="293">
        <v>0.2739930555555556</v>
      </c>
      <c r="AN99" s="294">
        <v>910</v>
      </c>
      <c r="AO99" s="294">
        <v>1100</v>
      </c>
      <c r="AP99" s="294">
        <v>-0.002</v>
      </c>
      <c r="AQ99" s="294">
        <v>-0.001</v>
      </c>
      <c r="AR99" s="294">
        <v>1100</v>
      </c>
      <c r="AS99" s="294">
        <v>0.005</v>
      </c>
      <c r="AT99" s="294">
        <v>0.016</v>
      </c>
    </row>
    <row r="100" spans="24:46" ht="12.75">
      <c r="X100" s="263">
        <v>540</v>
      </c>
      <c r="Y100" s="264">
        <v>5.7721</v>
      </c>
      <c r="Z100" s="265"/>
      <c r="AA100" s="266"/>
      <c r="AB100" s="267">
        <f t="shared" si="7"/>
        <v>0.002319999999999922</v>
      </c>
      <c r="AC100" s="268" t="e">
        <f t="shared" si="8"/>
        <v>#DIV/0!</v>
      </c>
      <c r="AL100" s="292">
        <v>38462</v>
      </c>
      <c r="AM100" s="293">
        <v>0.2809375</v>
      </c>
      <c r="AN100" s="294">
        <v>920</v>
      </c>
      <c r="AO100" s="294">
        <v>1100</v>
      </c>
      <c r="AP100" s="294">
        <v>0</v>
      </c>
      <c r="AQ100" s="294">
        <v>-0.001</v>
      </c>
      <c r="AR100" s="294">
        <v>1100</v>
      </c>
      <c r="AS100" s="294">
        <v>0.009</v>
      </c>
      <c r="AT100" s="294">
        <v>-0.008</v>
      </c>
    </row>
    <row r="101" spans="24:46" ht="12.75">
      <c r="X101" s="263">
        <v>545</v>
      </c>
      <c r="Y101" s="264">
        <v>5.7605</v>
      </c>
      <c r="Z101" s="265"/>
      <c r="AA101" s="266"/>
      <c r="AB101" s="267">
        <f t="shared" si="7"/>
        <v>0</v>
      </c>
      <c r="AC101" s="268" t="e">
        <f t="shared" si="8"/>
        <v>#DIV/0!</v>
      </c>
      <c r="AL101" s="292">
        <v>38462</v>
      </c>
      <c r="AM101" s="293">
        <v>0.2878819444444444</v>
      </c>
      <c r="AN101" s="294">
        <v>930</v>
      </c>
      <c r="AO101" s="294">
        <v>1100</v>
      </c>
      <c r="AP101" s="294">
        <v>-0.002</v>
      </c>
      <c r="AQ101" s="294">
        <v>-0.002</v>
      </c>
      <c r="AR101" s="294">
        <v>1100</v>
      </c>
      <c r="AS101" s="294">
        <v>0.012</v>
      </c>
      <c r="AT101" s="294">
        <v>0.01</v>
      </c>
    </row>
    <row r="102" spans="24:46" ht="12.75">
      <c r="X102" s="263">
        <v>550</v>
      </c>
      <c r="Y102" s="264">
        <v>5.7605</v>
      </c>
      <c r="Z102" s="265"/>
      <c r="AA102" s="266"/>
      <c r="AB102" s="267">
        <f t="shared" si="7"/>
        <v>0.0012600000000000833</v>
      </c>
      <c r="AC102" s="268" t="e">
        <f t="shared" si="8"/>
        <v>#DIV/0!</v>
      </c>
      <c r="AL102" s="292">
        <v>38462</v>
      </c>
      <c r="AM102" s="293">
        <v>0.2948263888888889</v>
      </c>
      <c r="AN102" s="294">
        <v>940</v>
      </c>
      <c r="AO102" s="294">
        <v>1100</v>
      </c>
      <c r="AP102" s="294">
        <v>-0.001</v>
      </c>
      <c r="AQ102" s="294">
        <v>-0.003</v>
      </c>
      <c r="AR102" s="294">
        <v>1100</v>
      </c>
      <c r="AS102" s="294">
        <v>0.02</v>
      </c>
      <c r="AT102" s="294">
        <v>-0.002</v>
      </c>
    </row>
    <row r="103" spans="24:46" ht="12.75">
      <c r="X103" s="263">
        <v>555</v>
      </c>
      <c r="Y103" s="264">
        <v>5.7542</v>
      </c>
      <c r="Z103" s="265"/>
      <c r="AA103" s="266"/>
      <c r="AB103" s="267">
        <f t="shared" si="7"/>
        <v>0</v>
      </c>
      <c r="AC103" s="268" t="e">
        <f t="shared" si="8"/>
        <v>#DIV/0!</v>
      </c>
      <c r="AL103" s="292">
        <v>38462</v>
      </c>
      <c r="AM103" s="293">
        <v>0.3017708333333333</v>
      </c>
      <c r="AN103" s="294">
        <v>950</v>
      </c>
      <c r="AO103" s="294">
        <v>1100</v>
      </c>
      <c r="AP103" s="294">
        <v>-0.002</v>
      </c>
      <c r="AQ103" s="294">
        <v>0</v>
      </c>
      <c r="AR103" s="294">
        <v>1100</v>
      </c>
      <c r="AS103" s="294">
        <v>0.01</v>
      </c>
      <c r="AT103" s="294">
        <v>-0.006</v>
      </c>
    </row>
    <row r="104" spans="24:46" ht="12.75">
      <c r="X104" s="263">
        <v>560</v>
      </c>
      <c r="Y104" s="264">
        <v>5.7542</v>
      </c>
      <c r="Z104" s="265"/>
      <c r="AA104" s="266"/>
      <c r="AB104" s="267">
        <f t="shared" si="7"/>
        <v>0.0009399999999999409</v>
      </c>
      <c r="AC104" s="268" t="e">
        <f t="shared" si="8"/>
        <v>#DIV/0!</v>
      </c>
      <c r="AL104" s="292">
        <v>38462</v>
      </c>
      <c r="AM104" s="293">
        <v>0.3087152777777778</v>
      </c>
      <c r="AN104" s="294">
        <v>960</v>
      </c>
      <c r="AO104" s="294">
        <v>1100</v>
      </c>
      <c r="AP104" s="294">
        <v>-0.001</v>
      </c>
      <c r="AQ104" s="294">
        <v>-0.004</v>
      </c>
      <c r="AR104" s="294">
        <v>1100</v>
      </c>
      <c r="AS104" s="294">
        <v>0.001</v>
      </c>
      <c r="AT104" s="294">
        <v>0.015</v>
      </c>
    </row>
    <row r="105" spans="24:46" ht="12.75">
      <c r="X105" s="263">
        <v>565</v>
      </c>
      <c r="Y105" s="264">
        <v>5.7495</v>
      </c>
      <c r="Z105" s="265"/>
      <c r="AA105" s="266"/>
      <c r="AB105" s="267">
        <f t="shared" si="7"/>
        <v>0</v>
      </c>
      <c r="AC105" s="268" t="e">
        <f t="shared" si="8"/>
        <v>#DIV/0!</v>
      </c>
      <c r="AL105" s="292">
        <v>38462</v>
      </c>
      <c r="AM105" s="293">
        <v>0.3156597222222222</v>
      </c>
      <c r="AN105" s="294">
        <v>970</v>
      </c>
      <c r="AO105" s="294">
        <v>1100</v>
      </c>
      <c r="AP105" s="294">
        <v>0.001</v>
      </c>
      <c r="AQ105" s="294">
        <v>0</v>
      </c>
      <c r="AR105" s="294">
        <v>1100</v>
      </c>
      <c r="AS105" s="294">
        <v>-0.005</v>
      </c>
      <c r="AT105" s="294">
        <v>0.005</v>
      </c>
    </row>
    <row r="106" spans="24:46" ht="12.75">
      <c r="X106" s="263">
        <v>570</v>
      </c>
      <c r="Y106" s="264">
        <v>5.7495</v>
      </c>
      <c r="Z106" s="265"/>
      <c r="AA106" s="266"/>
      <c r="AB106" s="267">
        <f t="shared" si="7"/>
        <v>0.001440000000000019</v>
      </c>
      <c r="AC106" s="268" t="e">
        <f t="shared" si="8"/>
        <v>#DIV/0!</v>
      </c>
      <c r="AL106" s="292">
        <v>38462</v>
      </c>
      <c r="AM106" s="293">
        <v>0.32260416666666664</v>
      </c>
      <c r="AN106" s="294">
        <v>980</v>
      </c>
      <c r="AO106" s="294">
        <v>1100</v>
      </c>
      <c r="AP106" s="294">
        <v>-0.002</v>
      </c>
      <c r="AQ106" s="294">
        <v>-0.003</v>
      </c>
      <c r="AR106" s="294">
        <v>1100</v>
      </c>
      <c r="AS106" s="294">
        <v>0.023</v>
      </c>
      <c r="AT106" s="294">
        <v>-0.007</v>
      </c>
    </row>
    <row r="107" spans="24:46" ht="12.75">
      <c r="X107" s="263">
        <v>575</v>
      </c>
      <c r="Y107" s="264">
        <v>5.7423</v>
      </c>
      <c r="Z107" s="265"/>
      <c r="AA107" s="266"/>
      <c r="AB107" s="267">
        <f t="shared" si="7"/>
        <v>0</v>
      </c>
      <c r="AC107" s="268" t="e">
        <f t="shared" si="8"/>
        <v>#DIV/0!</v>
      </c>
      <c r="AL107" s="292">
        <v>38462</v>
      </c>
      <c r="AM107" s="293">
        <v>0.3295486111111111</v>
      </c>
      <c r="AN107" s="294">
        <v>990</v>
      </c>
      <c r="AO107" s="294">
        <v>1100</v>
      </c>
      <c r="AP107" s="294">
        <v>-0.001</v>
      </c>
      <c r="AQ107" s="294">
        <v>-0.001</v>
      </c>
      <c r="AR107" s="294">
        <v>1100</v>
      </c>
      <c r="AS107" s="294">
        <v>-0.003</v>
      </c>
      <c r="AT107" s="294">
        <v>0.024</v>
      </c>
    </row>
    <row r="108" spans="24:46" ht="12.75">
      <c r="X108" s="263">
        <v>580</v>
      </c>
      <c r="Y108" s="264">
        <v>5.7423</v>
      </c>
      <c r="Z108" s="265"/>
      <c r="AA108" s="266"/>
      <c r="AB108" s="267">
        <f t="shared" si="7"/>
        <v>0.0027599999999999626</v>
      </c>
      <c r="AC108" s="268" t="e">
        <f t="shared" si="8"/>
        <v>#DIV/0!</v>
      </c>
      <c r="AL108" s="292">
        <v>38462</v>
      </c>
      <c r="AM108" s="293">
        <v>0.3364930555555556</v>
      </c>
      <c r="AN108" s="294">
        <v>1000</v>
      </c>
      <c r="AO108" s="294">
        <v>1100</v>
      </c>
      <c r="AP108" s="294">
        <v>0</v>
      </c>
      <c r="AQ108" s="294">
        <v>-0.002</v>
      </c>
      <c r="AR108" s="294">
        <v>1100</v>
      </c>
      <c r="AS108" s="294">
        <v>0.006</v>
      </c>
      <c r="AT108" s="294">
        <v>-0.012</v>
      </c>
    </row>
    <row r="109" spans="24:46" ht="12.75">
      <c r="X109" s="263">
        <v>585</v>
      </c>
      <c r="Y109" s="264">
        <v>5.7285</v>
      </c>
      <c r="Z109" s="265"/>
      <c r="AA109" s="266"/>
      <c r="AB109" s="267">
        <f t="shared" si="7"/>
        <v>0</v>
      </c>
      <c r="AC109" s="268" t="e">
        <f t="shared" si="8"/>
        <v>#DIV/0!</v>
      </c>
      <c r="AL109" s="292">
        <v>38462</v>
      </c>
      <c r="AM109" s="293">
        <v>0.3434375</v>
      </c>
      <c r="AN109" s="294">
        <v>1010</v>
      </c>
      <c r="AO109" s="294">
        <v>1100</v>
      </c>
      <c r="AP109" s="294">
        <v>-0.001</v>
      </c>
      <c r="AQ109" s="294">
        <v>-0.002</v>
      </c>
      <c r="AR109" s="294">
        <v>1100</v>
      </c>
      <c r="AS109" s="294">
        <v>-0.024</v>
      </c>
      <c r="AT109" s="294">
        <v>0.036</v>
      </c>
    </row>
    <row r="110" spans="24:46" ht="12.75">
      <c r="X110" s="263">
        <v>590</v>
      </c>
      <c r="Y110" s="264">
        <v>5.7285</v>
      </c>
      <c r="Z110" s="265"/>
      <c r="AA110" s="266"/>
      <c r="AB110" s="267">
        <f t="shared" si="7"/>
        <v>0.00622000000000007</v>
      </c>
      <c r="AC110" s="268" t="e">
        <f t="shared" si="8"/>
        <v>#DIV/0!</v>
      </c>
      <c r="AL110" s="292">
        <v>38462</v>
      </c>
      <c r="AM110" s="293">
        <v>0.3503819444444445</v>
      </c>
      <c r="AN110" s="294">
        <v>1020</v>
      </c>
      <c r="AO110" s="294">
        <v>1100</v>
      </c>
      <c r="AP110" s="294">
        <v>0</v>
      </c>
      <c r="AQ110" s="294">
        <v>-0.001</v>
      </c>
      <c r="AR110" s="294">
        <v>1100</v>
      </c>
      <c r="AS110" s="294">
        <v>-0.053</v>
      </c>
      <c r="AT110" s="294">
        <v>0.004</v>
      </c>
    </row>
    <row r="111" spans="24:46" ht="12.75">
      <c r="X111" s="263">
        <v>595</v>
      </c>
      <c r="Y111" s="264">
        <v>5.6974</v>
      </c>
      <c r="Z111" s="265"/>
      <c r="AA111" s="266"/>
      <c r="AB111" s="267">
        <f t="shared" si="7"/>
        <v>0</v>
      </c>
      <c r="AC111" s="268" t="e">
        <f t="shared" si="8"/>
        <v>#DIV/0!</v>
      </c>
      <c r="AL111" s="292">
        <v>38462</v>
      </c>
      <c r="AM111" s="293">
        <v>0.3573263888888889</v>
      </c>
      <c r="AN111" s="294">
        <v>1030</v>
      </c>
      <c r="AO111" s="294">
        <v>1100</v>
      </c>
      <c r="AP111" s="294">
        <v>0</v>
      </c>
      <c r="AQ111" s="294">
        <v>-0.002</v>
      </c>
      <c r="AR111" s="294">
        <v>1100</v>
      </c>
      <c r="AS111" s="294">
        <v>0.015</v>
      </c>
      <c r="AT111" s="294">
        <v>0.01</v>
      </c>
    </row>
    <row r="112" spans="24:46" ht="12.75">
      <c r="X112" s="263">
        <v>600</v>
      </c>
      <c r="Y112" s="264">
        <v>5.6974</v>
      </c>
      <c r="Z112" s="265"/>
      <c r="AA112" s="266"/>
      <c r="AB112" s="267">
        <f t="shared" si="7"/>
        <v>0.002480000000000082</v>
      </c>
      <c r="AC112" s="268" t="e">
        <f t="shared" si="8"/>
        <v>#DIV/0!</v>
      </c>
      <c r="AL112" s="292">
        <v>38462</v>
      </c>
      <c r="AM112" s="293">
        <v>0.3642708333333333</v>
      </c>
      <c r="AN112" s="294">
        <v>1040</v>
      </c>
      <c r="AO112" s="294">
        <v>1100</v>
      </c>
      <c r="AP112" s="294">
        <v>0</v>
      </c>
      <c r="AQ112" s="294">
        <v>0.001</v>
      </c>
      <c r="AR112" s="294">
        <v>1100</v>
      </c>
      <c r="AS112" s="294">
        <v>0.002</v>
      </c>
      <c r="AT112" s="294">
        <v>0.02</v>
      </c>
    </row>
    <row r="113" spans="24:46" ht="12.75">
      <c r="X113" s="263">
        <v>605</v>
      </c>
      <c r="Y113" s="264">
        <v>5.685</v>
      </c>
      <c r="Z113" s="265"/>
      <c r="AA113" s="266"/>
      <c r="AB113" s="267">
        <f t="shared" si="7"/>
        <v>0</v>
      </c>
      <c r="AC113" s="268" t="e">
        <f t="shared" si="8"/>
        <v>#DIV/0!</v>
      </c>
      <c r="AL113" s="292">
        <v>38462</v>
      </c>
      <c r="AM113" s="293">
        <v>0.37122685185185184</v>
      </c>
      <c r="AN113" s="294">
        <v>1050</v>
      </c>
      <c r="AO113" s="294">
        <v>1100</v>
      </c>
      <c r="AP113" s="294">
        <v>-0.002</v>
      </c>
      <c r="AQ113" s="294">
        <v>0.001</v>
      </c>
      <c r="AR113" s="294">
        <v>1100</v>
      </c>
      <c r="AS113" s="294">
        <v>-0.017</v>
      </c>
      <c r="AT113" s="294">
        <v>-0.013</v>
      </c>
    </row>
    <row r="114" spans="24:46" ht="12.75">
      <c r="X114" s="263">
        <v>610</v>
      </c>
      <c r="Y114" s="264">
        <v>5.685</v>
      </c>
      <c r="Z114" s="265"/>
      <c r="AA114" s="266"/>
      <c r="AB114" s="267">
        <f t="shared" si="7"/>
        <v>0.0015799999999998704</v>
      </c>
      <c r="AC114" s="268" t="e">
        <f t="shared" si="8"/>
        <v>#DIV/0!</v>
      </c>
      <c r="AL114" s="292">
        <v>38462</v>
      </c>
      <c r="AM114" s="293">
        <v>0.37817129629629626</v>
      </c>
      <c r="AN114" s="294">
        <v>1060</v>
      </c>
      <c r="AO114" s="294">
        <v>1100</v>
      </c>
      <c r="AP114" s="294">
        <v>0</v>
      </c>
      <c r="AQ114" s="294">
        <v>-0.001</v>
      </c>
      <c r="AR114" s="294">
        <v>1100</v>
      </c>
      <c r="AS114" s="294">
        <v>-0.01</v>
      </c>
      <c r="AT114" s="294">
        <v>0.017</v>
      </c>
    </row>
    <row r="115" spans="24:46" ht="12.75">
      <c r="X115" s="263">
        <v>615</v>
      </c>
      <c r="Y115" s="264">
        <v>5.6771</v>
      </c>
      <c r="Z115" s="265"/>
      <c r="AA115" s="266"/>
      <c r="AB115" s="267">
        <f t="shared" si="7"/>
        <v>0</v>
      </c>
      <c r="AC115" s="268" t="e">
        <f t="shared" si="8"/>
        <v>#DIV/0!</v>
      </c>
      <c r="AL115" s="292">
        <v>38462</v>
      </c>
      <c r="AM115" s="293">
        <v>0.3851157407407408</v>
      </c>
      <c r="AN115" s="294">
        <v>1070</v>
      </c>
      <c r="AO115" s="294">
        <v>1100</v>
      </c>
      <c r="AP115" s="294">
        <v>0.001</v>
      </c>
      <c r="AQ115" s="294">
        <v>-0.002</v>
      </c>
      <c r="AR115" s="294">
        <v>1100</v>
      </c>
      <c r="AS115" s="294">
        <v>0</v>
      </c>
      <c r="AT115" s="294">
        <v>0.019</v>
      </c>
    </row>
    <row r="116" spans="24:46" ht="12.75">
      <c r="X116" s="263">
        <v>620</v>
      </c>
      <c r="Y116" s="264">
        <v>5.6771</v>
      </c>
      <c r="Z116" s="265"/>
      <c r="AA116" s="266"/>
      <c r="AB116" s="267">
        <f t="shared" si="7"/>
        <v>0.0005200000000000315</v>
      </c>
      <c r="AC116" s="268" t="e">
        <f t="shared" si="8"/>
        <v>#DIV/0!</v>
      </c>
      <c r="AL116" s="292">
        <v>38462</v>
      </c>
      <c r="AM116" s="293">
        <v>0.3920601851851852</v>
      </c>
      <c r="AN116" s="294">
        <v>1080</v>
      </c>
      <c r="AO116" s="294">
        <v>1100</v>
      </c>
      <c r="AP116" s="294">
        <v>-0.001</v>
      </c>
      <c r="AQ116" s="294">
        <v>0</v>
      </c>
      <c r="AR116" s="294">
        <v>1100</v>
      </c>
      <c r="AS116" s="294">
        <v>-0.004</v>
      </c>
      <c r="AT116" s="294">
        <v>0.02</v>
      </c>
    </row>
    <row r="117" spans="24:46" ht="12.75">
      <c r="X117" s="263">
        <v>625</v>
      </c>
      <c r="Y117" s="264">
        <v>5.6745</v>
      </c>
      <c r="Z117" s="265"/>
      <c r="AA117" s="266"/>
      <c r="AB117" s="267">
        <f t="shared" si="7"/>
        <v>0</v>
      </c>
      <c r="AC117" s="268" t="e">
        <f t="shared" si="8"/>
        <v>#DIV/0!</v>
      </c>
      <c r="AL117" s="292">
        <v>38462</v>
      </c>
      <c r="AM117" s="293">
        <v>0.3990625</v>
      </c>
      <c r="AN117" s="294">
        <v>1090</v>
      </c>
      <c r="AO117" s="294">
        <v>1200</v>
      </c>
      <c r="AP117" s="294">
        <v>-0.003</v>
      </c>
      <c r="AQ117" s="294">
        <v>-0.001</v>
      </c>
      <c r="AR117" s="294">
        <v>1200</v>
      </c>
      <c r="AS117" s="294">
        <v>-0.009</v>
      </c>
      <c r="AT117" s="294">
        <v>-0.018</v>
      </c>
    </row>
    <row r="118" spans="24:46" ht="12.75">
      <c r="X118" s="263">
        <v>630</v>
      </c>
      <c r="Y118" s="264">
        <v>5.6745</v>
      </c>
      <c r="Z118" s="265"/>
      <c r="AA118" s="266"/>
      <c r="AB118" s="267">
        <f t="shared" si="7"/>
        <v>0.006780000000000008</v>
      </c>
      <c r="AC118" s="268" t="e">
        <f t="shared" si="8"/>
        <v>#DIV/0!</v>
      </c>
      <c r="AL118" s="292">
        <v>38462</v>
      </c>
      <c r="AM118" s="293">
        <v>0.40600694444444446</v>
      </c>
      <c r="AN118" s="294">
        <v>1100</v>
      </c>
      <c r="AO118" s="294">
        <v>1200</v>
      </c>
      <c r="AP118" s="294">
        <v>0</v>
      </c>
      <c r="AQ118" s="294">
        <v>0</v>
      </c>
      <c r="AR118" s="294">
        <v>1200</v>
      </c>
      <c r="AS118" s="294">
        <v>0.014</v>
      </c>
      <c r="AT118" s="294">
        <v>-0.012</v>
      </c>
    </row>
    <row r="119" spans="24:46" ht="12.75">
      <c r="X119" s="263">
        <v>635</v>
      </c>
      <c r="Y119" s="264">
        <v>5.6406</v>
      </c>
      <c r="Z119" s="265"/>
      <c r="AA119" s="266"/>
      <c r="AB119" s="267">
        <f t="shared" si="7"/>
        <v>0</v>
      </c>
      <c r="AC119" s="268" t="e">
        <f t="shared" si="8"/>
        <v>#DIV/0!</v>
      </c>
      <c r="AL119" s="292">
        <v>38462</v>
      </c>
      <c r="AM119" s="293">
        <v>0.4129513888888889</v>
      </c>
      <c r="AN119" s="294">
        <v>1110</v>
      </c>
      <c r="AO119" s="294">
        <v>1200</v>
      </c>
      <c r="AP119" s="294">
        <v>-0.002</v>
      </c>
      <c r="AQ119" s="294">
        <v>-0.001</v>
      </c>
      <c r="AR119" s="294">
        <v>1200</v>
      </c>
      <c r="AS119" s="294">
        <v>0.002</v>
      </c>
      <c r="AT119" s="294">
        <v>-0.008</v>
      </c>
    </row>
    <row r="120" spans="24:46" ht="12.75">
      <c r="X120" s="263">
        <v>640</v>
      </c>
      <c r="Y120" s="264">
        <v>5.6406</v>
      </c>
      <c r="Z120" s="265"/>
      <c r="AA120" s="266"/>
      <c r="AB120" s="267">
        <f t="shared" si="7"/>
        <v>-0.0017400000000000304</v>
      </c>
      <c r="AC120" s="268" t="e">
        <f t="shared" si="8"/>
        <v>#DIV/0!</v>
      </c>
      <c r="AL120" s="292">
        <v>38462</v>
      </c>
      <c r="AM120" s="293">
        <v>0.4199074074074074</v>
      </c>
      <c r="AN120" s="294">
        <v>1120</v>
      </c>
      <c r="AO120" s="294">
        <v>1200</v>
      </c>
      <c r="AP120" s="294">
        <v>-0.001</v>
      </c>
      <c r="AQ120" s="294">
        <v>-0.002</v>
      </c>
      <c r="AR120" s="294">
        <v>1200</v>
      </c>
      <c r="AS120" s="294">
        <v>0.004</v>
      </c>
      <c r="AT120" s="294">
        <v>0.023</v>
      </c>
    </row>
    <row r="121" spans="24:46" ht="12.75">
      <c r="X121" s="263">
        <v>645</v>
      </c>
      <c r="Y121" s="264">
        <v>5.6493</v>
      </c>
      <c r="Z121" s="265"/>
      <c r="AA121" s="266"/>
      <c r="AB121" s="267">
        <f t="shared" si="7"/>
        <v>0</v>
      </c>
      <c r="AC121" s="268" t="e">
        <f t="shared" si="8"/>
        <v>#DIV/0!</v>
      </c>
      <c r="AL121" s="292">
        <v>38462</v>
      </c>
      <c r="AM121" s="293">
        <v>0.4268518518518518</v>
      </c>
      <c r="AN121" s="294">
        <v>1130</v>
      </c>
      <c r="AO121" s="294">
        <v>1200</v>
      </c>
      <c r="AP121" s="294">
        <v>0</v>
      </c>
      <c r="AQ121" s="294">
        <v>-0.003</v>
      </c>
      <c r="AR121" s="294">
        <v>1200</v>
      </c>
      <c r="AS121" s="294">
        <v>-0.007</v>
      </c>
      <c r="AT121" s="294">
        <v>0</v>
      </c>
    </row>
    <row r="122" spans="24:46" ht="12.75">
      <c r="X122" s="263">
        <v>650</v>
      </c>
      <c r="Y122" s="264">
        <v>5.6493</v>
      </c>
      <c r="Z122" s="265"/>
      <c r="AA122" s="266"/>
      <c r="AB122" s="267">
        <f t="shared" si="7"/>
        <v>0.000560000000000116</v>
      </c>
      <c r="AC122" s="268" t="e">
        <f t="shared" si="8"/>
        <v>#DIV/0!</v>
      </c>
      <c r="AL122" s="292">
        <v>38462</v>
      </c>
      <c r="AM122" s="293">
        <v>0.4337962962962963</v>
      </c>
      <c r="AN122" s="294">
        <v>1140</v>
      </c>
      <c r="AO122" s="294">
        <v>1200</v>
      </c>
      <c r="AP122" s="294">
        <v>-0.001</v>
      </c>
      <c r="AQ122" s="294">
        <v>-0.001</v>
      </c>
      <c r="AR122" s="294">
        <v>1200</v>
      </c>
      <c r="AS122" s="294">
        <v>-0.026</v>
      </c>
      <c r="AT122" s="294">
        <v>-0.013</v>
      </c>
    </row>
    <row r="123" spans="24:46" ht="12.75">
      <c r="X123" s="263">
        <v>655</v>
      </c>
      <c r="Y123" s="264">
        <v>5.6465</v>
      </c>
      <c r="Z123" s="265"/>
      <c r="AA123" s="266"/>
      <c r="AB123" s="267">
        <f t="shared" si="7"/>
        <v>0</v>
      </c>
      <c r="AC123" s="268" t="e">
        <f t="shared" si="8"/>
        <v>#DIV/0!</v>
      </c>
      <c r="AL123" s="292">
        <v>38462</v>
      </c>
      <c r="AM123" s="293">
        <v>0.4407407407407407</v>
      </c>
      <c r="AN123" s="294">
        <v>1150</v>
      </c>
      <c r="AO123" s="294">
        <v>1200</v>
      </c>
      <c r="AP123" s="294">
        <v>0</v>
      </c>
      <c r="AQ123" s="294">
        <v>-0.001</v>
      </c>
      <c r="AR123" s="294">
        <v>1200</v>
      </c>
      <c r="AS123" s="294">
        <v>-0.021</v>
      </c>
      <c r="AT123" s="294">
        <v>-0.001</v>
      </c>
    </row>
    <row r="124" spans="24:46" ht="12.75">
      <c r="X124" s="263">
        <v>660</v>
      </c>
      <c r="Y124" s="264">
        <v>5.6465</v>
      </c>
      <c r="Z124" s="265"/>
      <c r="AA124" s="266"/>
      <c r="AB124" s="267">
        <f t="shared" si="7"/>
        <v>0.00367999999999995</v>
      </c>
      <c r="AC124" s="268" t="e">
        <f t="shared" si="8"/>
        <v>#DIV/0!</v>
      </c>
      <c r="AL124" s="292">
        <v>38462</v>
      </c>
      <c r="AM124" s="293">
        <v>0.4476273148148148</v>
      </c>
      <c r="AN124" s="294">
        <v>1160</v>
      </c>
      <c r="AO124" s="294">
        <v>1300</v>
      </c>
      <c r="AP124" s="294">
        <v>-0.001</v>
      </c>
      <c r="AQ124" s="294">
        <v>-0.001</v>
      </c>
      <c r="AR124" s="294">
        <v>1300</v>
      </c>
      <c r="AS124" s="294">
        <v>0.008</v>
      </c>
      <c r="AT124" s="294">
        <v>-0.002</v>
      </c>
    </row>
    <row r="125" spans="24:46" ht="12.75">
      <c r="X125" s="263">
        <v>665</v>
      </c>
      <c r="Y125" s="264">
        <v>5.6281</v>
      </c>
      <c r="Z125" s="265"/>
      <c r="AA125" s="266"/>
      <c r="AB125" s="267">
        <f t="shared" si="7"/>
        <v>0</v>
      </c>
      <c r="AC125" s="268" t="e">
        <f t="shared" si="8"/>
        <v>#DIV/0!</v>
      </c>
      <c r="AL125" s="292">
        <v>38462</v>
      </c>
      <c r="AM125" s="293">
        <v>0.45457175925925924</v>
      </c>
      <c r="AN125" s="294">
        <v>1170</v>
      </c>
      <c r="AO125" s="294">
        <v>1300</v>
      </c>
      <c r="AP125" s="294">
        <v>-0.001</v>
      </c>
      <c r="AQ125" s="294">
        <v>0</v>
      </c>
      <c r="AR125" s="294">
        <v>1300</v>
      </c>
      <c r="AS125" s="294">
        <v>-0.012</v>
      </c>
      <c r="AT125" s="294">
        <v>-0.003</v>
      </c>
    </row>
    <row r="126" spans="24:46" ht="12.75">
      <c r="X126" s="263">
        <v>670</v>
      </c>
      <c r="Y126" s="264">
        <v>5.6281</v>
      </c>
      <c r="Z126" s="265"/>
      <c r="AA126" s="266"/>
      <c r="AB126" s="267">
        <f t="shared" si="7"/>
        <v>0.0015000000000000568</v>
      </c>
      <c r="AC126" s="268" t="e">
        <f t="shared" si="8"/>
        <v>#DIV/0!</v>
      </c>
      <c r="AL126" s="292">
        <v>38462</v>
      </c>
      <c r="AM126" s="293">
        <v>0.4615162037037037</v>
      </c>
      <c r="AN126" s="294">
        <v>1180</v>
      </c>
      <c r="AO126" s="294">
        <v>1300</v>
      </c>
      <c r="AP126" s="294">
        <v>0</v>
      </c>
      <c r="AQ126" s="294">
        <v>-0.002</v>
      </c>
      <c r="AR126" s="294">
        <v>1300</v>
      </c>
      <c r="AS126" s="294">
        <v>-0.002</v>
      </c>
      <c r="AT126" s="294">
        <v>0.005</v>
      </c>
    </row>
    <row r="127" spans="24:46" ht="12.75">
      <c r="X127" s="263">
        <v>675</v>
      </c>
      <c r="Y127" s="264">
        <v>5.6206</v>
      </c>
      <c r="Z127" s="265"/>
      <c r="AA127" s="266"/>
      <c r="AB127" s="267">
        <f t="shared" si="7"/>
        <v>0</v>
      </c>
      <c r="AC127" s="268" t="e">
        <f t="shared" si="8"/>
        <v>#DIV/0!</v>
      </c>
      <c r="AL127" s="292">
        <v>38462</v>
      </c>
      <c r="AM127" s="293">
        <v>0.46846064814814814</v>
      </c>
      <c r="AN127" s="294">
        <v>1190</v>
      </c>
      <c r="AO127" s="294">
        <v>1300</v>
      </c>
      <c r="AP127" s="294">
        <v>-0.002</v>
      </c>
      <c r="AQ127" s="294">
        <v>0</v>
      </c>
      <c r="AR127" s="294">
        <v>1300</v>
      </c>
      <c r="AS127" s="294">
        <v>-0.014</v>
      </c>
      <c r="AT127" s="294">
        <v>0</v>
      </c>
    </row>
    <row r="128" spans="24:46" ht="12.75">
      <c r="X128" s="263">
        <v>680</v>
      </c>
      <c r="Y128" s="264">
        <v>5.6206</v>
      </c>
      <c r="Z128" s="265"/>
      <c r="AA128" s="266"/>
      <c r="AB128" s="267">
        <f t="shared" si="7"/>
        <v>0.0013399999999998968</v>
      </c>
      <c r="AC128" s="268" t="e">
        <f t="shared" si="8"/>
        <v>#DIV/0!</v>
      </c>
      <c r="AL128" s="292">
        <v>38462</v>
      </c>
      <c r="AM128" s="293">
        <v>0.47540509259259256</v>
      </c>
      <c r="AN128" s="294">
        <v>1200</v>
      </c>
      <c r="AO128" s="294">
        <v>1300</v>
      </c>
      <c r="AP128" s="294">
        <v>0.001</v>
      </c>
      <c r="AQ128" s="294">
        <v>-0.002</v>
      </c>
      <c r="AR128" s="294">
        <v>1300</v>
      </c>
      <c r="AS128" s="294">
        <v>-0.021</v>
      </c>
      <c r="AT128" s="294">
        <v>0.004</v>
      </c>
    </row>
    <row r="129" spans="24:46" ht="12.75">
      <c r="X129" s="263">
        <v>685</v>
      </c>
      <c r="Y129" s="264">
        <v>5.6139</v>
      </c>
      <c r="Z129" s="265"/>
      <c r="AA129" s="266"/>
      <c r="AB129" s="267">
        <f t="shared" si="7"/>
        <v>0</v>
      </c>
      <c r="AC129" s="268" t="e">
        <f t="shared" si="8"/>
        <v>#DIV/0!</v>
      </c>
      <c r="AL129" s="292">
        <v>38462</v>
      </c>
      <c r="AM129" s="293">
        <v>0.4823148148148148</v>
      </c>
      <c r="AN129" s="294">
        <v>1210</v>
      </c>
      <c r="AO129" s="294">
        <v>1400</v>
      </c>
      <c r="AP129" s="294">
        <v>0</v>
      </c>
      <c r="AQ129" s="294">
        <v>-0.001</v>
      </c>
      <c r="AR129" s="294">
        <v>1400</v>
      </c>
      <c r="AS129" s="294">
        <v>-0.01</v>
      </c>
      <c r="AT129" s="294">
        <v>0.014</v>
      </c>
    </row>
    <row r="130" spans="24:46" ht="12.75">
      <c r="X130" s="263">
        <v>690</v>
      </c>
      <c r="Y130" s="264">
        <v>5.6139</v>
      </c>
      <c r="Z130" s="265"/>
      <c r="AA130" s="266"/>
      <c r="AB130" s="267">
        <f t="shared" si="7"/>
        <v>0.005520000000000103</v>
      </c>
      <c r="AC130" s="268" t="e">
        <f t="shared" si="8"/>
        <v>#DIV/0!</v>
      </c>
      <c r="AL130" s="292">
        <v>38462</v>
      </c>
      <c r="AM130" s="293">
        <v>0.4892592592592593</v>
      </c>
      <c r="AN130" s="294">
        <v>1220</v>
      </c>
      <c r="AO130" s="294">
        <v>1400</v>
      </c>
      <c r="AP130" s="294">
        <v>0</v>
      </c>
      <c r="AQ130" s="294">
        <v>-0.003</v>
      </c>
      <c r="AR130" s="294">
        <v>1400</v>
      </c>
      <c r="AS130" s="294">
        <v>0.008</v>
      </c>
      <c r="AT130" s="294">
        <v>0.002</v>
      </c>
    </row>
    <row r="131" spans="24:46" ht="12.75">
      <c r="X131" s="263">
        <v>695</v>
      </c>
      <c r="Y131" s="264">
        <v>5.5863</v>
      </c>
      <c r="Z131" s="265"/>
      <c r="AA131" s="266"/>
      <c r="AB131" s="267">
        <f t="shared" si="7"/>
        <v>0</v>
      </c>
      <c r="AC131" s="268" t="e">
        <f t="shared" si="8"/>
        <v>#DIV/0!</v>
      </c>
      <c r="AL131" s="292">
        <v>38462</v>
      </c>
      <c r="AM131" s="293">
        <v>0.4962037037037037</v>
      </c>
      <c r="AN131" s="294">
        <v>1230</v>
      </c>
      <c r="AO131" s="294">
        <v>1400</v>
      </c>
      <c r="AP131" s="294">
        <v>0</v>
      </c>
      <c r="AQ131" s="294">
        <v>-0.002</v>
      </c>
      <c r="AR131" s="294">
        <v>1400</v>
      </c>
      <c r="AS131" s="294">
        <v>0.006</v>
      </c>
      <c r="AT131" s="294">
        <v>-0.003</v>
      </c>
    </row>
    <row r="132" spans="24:46" ht="12.75">
      <c r="X132" s="263">
        <v>700</v>
      </c>
      <c r="Y132" s="264">
        <v>5.5863</v>
      </c>
      <c r="Z132" s="265"/>
      <c r="AA132" s="266"/>
      <c r="AB132" s="267">
        <f t="shared" si="7"/>
        <v>-8.000000000016883E-05</v>
      </c>
      <c r="AC132" s="268" t="e">
        <f t="shared" si="8"/>
        <v>#DIV/0!</v>
      </c>
      <c r="AL132" s="292">
        <v>38462</v>
      </c>
      <c r="AM132" s="293">
        <v>0.5031481481481481</v>
      </c>
      <c r="AN132" s="294">
        <v>1240</v>
      </c>
      <c r="AO132" s="294">
        <v>1400</v>
      </c>
      <c r="AP132" s="294">
        <v>0.001</v>
      </c>
      <c r="AQ132" s="294">
        <v>0.001</v>
      </c>
      <c r="AR132" s="294">
        <v>1400</v>
      </c>
      <c r="AS132" s="294">
        <v>0.02</v>
      </c>
      <c r="AT132" s="294">
        <v>-0.007</v>
      </c>
    </row>
    <row r="133" spans="24:46" ht="12.75">
      <c r="X133" s="263">
        <v>705</v>
      </c>
      <c r="Y133" s="264">
        <v>5.5867</v>
      </c>
      <c r="Z133" s="265"/>
      <c r="AA133" s="266"/>
      <c r="AB133" s="267">
        <f t="shared" si="7"/>
        <v>0</v>
      </c>
      <c r="AC133" s="268" t="e">
        <f t="shared" si="8"/>
        <v>#DIV/0!</v>
      </c>
      <c r="AL133" s="292">
        <v>38462</v>
      </c>
      <c r="AM133" s="293">
        <v>0.5100925925925927</v>
      </c>
      <c r="AN133" s="294">
        <v>1250</v>
      </c>
      <c r="AO133" s="294">
        <v>1400</v>
      </c>
      <c r="AP133" s="294">
        <v>-0.002</v>
      </c>
      <c r="AQ133" s="294">
        <v>-0.003</v>
      </c>
      <c r="AR133" s="294">
        <v>1400</v>
      </c>
      <c r="AS133" s="294">
        <v>0.003</v>
      </c>
      <c r="AT133" s="294">
        <v>-0.01</v>
      </c>
    </row>
    <row r="134" spans="24:46" ht="12.75">
      <c r="X134" s="263">
        <v>710</v>
      </c>
      <c r="Y134" s="264">
        <v>5.5867</v>
      </c>
      <c r="Z134" s="265"/>
      <c r="AA134" s="266"/>
      <c r="AB134" s="267">
        <f t="shared" si="7"/>
        <v>0.003980000000000139</v>
      </c>
      <c r="AC134" s="268" t="e">
        <f t="shared" si="8"/>
        <v>#DIV/0!</v>
      </c>
      <c r="AL134" s="292">
        <v>38462</v>
      </c>
      <c r="AM134" s="293">
        <v>0.5170370370370371</v>
      </c>
      <c r="AN134" s="294">
        <v>1260</v>
      </c>
      <c r="AO134" s="294">
        <v>1400</v>
      </c>
      <c r="AP134" s="294">
        <v>0</v>
      </c>
      <c r="AQ134" s="294">
        <v>-0.002</v>
      </c>
      <c r="AR134" s="294">
        <v>1400</v>
      </c>
      <c r="AS134" s="294">
        <v>0.027</v>
      </c>
      <c r="AT134" s="294">
        <v>0.018</v>
      </c>
    </row>
    <row r="135" spans="24:46" ht="12.75">
      <c r="X135" s="263">
        <v>715</v>
      </c>
      <c r="Y135" s="264">
        <v>5.5668</v>
      </c>
      <c r="Z135" s="265"/>
      <c r="AA135" s="266"/>
      <c r="AB135" s="267">
        <f t="shared" si="7"/>
        <v>0</v>
      </c>
      <c r="AC135" s="268" t="e">
        <f t="shared" si="8"/>
        <v>#DIV/0!</v>
      </c>
      <c r="AL135" s="292">
        <v>38462</v>
      </c>
      <c r="AM135" s="293">
        <v>0.5239814814814815</v>
      </c>
      <c r="AN135" s="294">
        <v>1270</v>
      </c>
      <c r="AO135" s="294">
        <v>1400</v>
      </c>
      <c r="AP135" s="294">
        <v>-0.001</v>
      </c>
      <c r="AQ135" s="294">
        <v>-0.003</v>
      </c>
      <c r="AR135" s="294">
        <v>1400</v>
      </c>
      <c r="AS135" s="294">
        <v>-0.015</v>
      </c>
      <c r="AT135" s="294">
        <v>-0.01</v>
      </c>
    </row>
    <row r="136" spans="24:46" ht="12.75">
      <c r="X136" s="263">
        <v>720</v>
      </c>
      <c r="Y136" s="264">
        <v>5.5668</v>
      </c>
      <c r="Z136" s="265"/>
      <c r="AA136" s="266"/>
      <c r="AB136" s="267">
        <f aca="true" t="shared" si="13" ref="AB136:AB197">(Y136-Y137)/(X137-X136)</f>
        <v>0.0004599999999999937</v>
      </c>
      <c r="AC136" s="268" t="e">
        <f aca="true" t="shared" si="14" ref="AC136:AC197">(AA136-AA137)/(Z137-Z136)</f>
        <v>#DIV/0!</v>
      </c>
      <c r="AL136" s="292">
        <v>38462</v>
      </c>
      <c r="AM136" s="293">
        <v>0.5309722222222223</v>
      </c>
      <c r="AN136" s="294">
        <v>1280</v>
      </c>
      <c r="AO136" s="294">
        <v>1500</v>
      </c>
      <c r="AP136" s="294">
        <v>-0.002</v>
      </c>
      <c r="AQ136" s="294">
        <v>-0.004</v>
      </c>
      <c r="AR136" s="294">
        <v>1500</v>
      </c>
      <c r="AS136" s="294">
        <v>0.003</v>
      </c>
      <c r="AT136" s="294">
        <v>0.022</v>
      </c>
    </row>
    <row r="137" spans="24:46" ht="12.75">
      <c r="X137" s="263">
        <v>725</v>
      </c>
      <c r="Y137" s="264">
        <v>5.5645</v>
      </c>
      <c r="Z137" s="265"/>
      <c r="AA137" s="266"/>
      <c r="AB137" s="267">
        <f t="shared" si="13"/>
        <v>0</v>
      </c>
      <c r="AC137" s="268" t="e">
        <f t="shared" si="14"/>
        <v>#DIV/0!</v>
      </c>
      <c r="AL137" s="292">
        <v>38462</v>
      </c>
      <c r="AM137" s="293">
        <v>0.5379282407407407</v>
      </c>
      <c r="AN137" s="294">
        <v>1290</v>
      </c>
      <c r="AO137" s="294">
        <v>1500</v>
      </c>
      <c r="AP137" s="294">
        <v>-0.001</v>
      </c>
      <c r="AQ137" s="294">
        <v>-0.004</v>
      </c>
      <c r="AR137" s="294">
        <v>1500</v>
      </c>
      <c r="AS137" s="294">
        <v>-0.004</v>
      </c>
      <c r="AT137" s="294">
        <v>-0.013</v>
      </c>
    </row>
    <row r="138" spans="24:46" ht="12.75">
      <c r="X138" s="263">
        <v>730</v>
      </c>
      <c r="Y138" s="264">
        <v>5.5645</v>
      </c>
      <c r="Z138" s="265"/>
      <c r="AA138" s="266"/>
      <c r="AB138" s="267">
        <f t="shared" si="13"/>
        <v>0.0005599999999999384</v>
      </c>
      <c r="AC138" s="268" t="e">
        <f t="shared" si="14"/>
        <v>#DIV/0!</v>
      </c>
      <c r="AL138" s="292">
        <v>38462</v>
      </c>
      <c r="AM138" s="293">
        <v>0.5448726851851852</v>
      </c>
      <c r="AN138" s="294">
        <v>1300</v>
      </c>
      <c r="AO138" s="294">
        <v>1500</v>
      </c>
      <c r="AP138" s="294">
        <v>-0.001</v>
      </c>
      <c r="AQ138" s="294">
        <v>-0.002</v>
      </c>
      <c r="AR138" s="294">
        <v>1500</v>
      </c>
      <c r="AS138" s="294">
        <v>-0.019</v>
      </c>
      <c r="AT138" s="294">
        <v>0.004</v>
      </c>
    </row>
    <row r="139" spans="24:46" ht="12.75">
      <c r="X139" s="263">
        <v>735</v>
      </c>
      <c r="Y139" s="264">
        <v>5.5617</v>
      </c>
      <c r="Z139" s="265"/>
      <c r="AA139" s="266"/>
      <c r="AB139" s="267">
        <f t="shared" si="13"/>
        <v>0</v>
      </c>
      <c r="AC139" s="268" t="e">
        <f t="shared" si="14"/>
        <v>#DIV/0!</v>
      </c>
      <c r="AL139" s="292">
        <v>38462</v>
      </c>
      <c r="AM139" s="293">
        <v>0.5518171296296296</v>
      </c>
      <c r="AN139" s="294">
        <v>1310</v>
      </c>
      <c r="AO139" s="294">
        <v>1500</v>
      </c>
      <c r="AP139" s="294">
        <v>-0.001</v>
      </c>
      <c r="AQ139" s="294">
        <v>-0.004</v>
      </c>
      <c r="AR139" s="294">
        <v>1500</v>
      </c>
      <c r="AS139" s="294">
        <v>0.014</v>
      </c>
      <c r="AT139" s="294">
        <v>-0.009</v>
      </c>
    </row>
    <row r="140" spans="24:46" ht="12.75">
      <c r="X140" s="263">
        <v>740</v>
      </c>
      <c r="Y140" s="264">
        <v>5.5617</v>
      </c>
      <c r="Z140" s="265"/>
      <c r="AA140" s="266"/>
      <c r="AB140" s="267">
        <f t="shared" si="13"/>
        <v>0.00411999999999999</v>
      </c>
      <c r="AC140" s="268" t="e">
        <f t="shared" si="14"/>
        <v>#DIV/0!</v>
      </c>
      <c r="AL140" s="292">
        <v>38462</v>
      </c>
      <c r="AM140" s="293">
        <v>0.558761574074074</v>
      </c>
      <c r="AN140" s="294">
        <v>1320</v>
      </c>
      <c r="AO140" s="294">
        <v>1500</v>
      </c>
      <c r="AP140" s="294">
        <v>-0.001</v>
      </c>
      <c r="AQ140" s="294">
        <v>-0.004</v>
      </c>
      <c r="AR140" s="294">
        <v>1500</v>
      </c>
      <c r="AS140" s="294">
        <v>-0.009</v>
      </c>
      <c r="AT140" s="294">
        <v>0.013</v>
      </c>
    </row>
    <row r="141" spans="24:46" ht="12.75">
      <c r="X141" s="263">
        <v>745</v>
      </c>
      <c r="Y141" s="264">
        <v>5.5411</v>
      </c>
      <c r="Z141" s="265"/>
      <c r="AA141" s="266"/>
      <c r="AB141" s="267">
        <f t="shared" si="13"/>
        <v>0</v>
      </c>
      <c r="AC141" s="268" t="e">
        <f t="shared" si="14"/>
        <v>#DIV/0!</v>
      </c>
      <c r="AL141" s="292">
        <v>38462</v>
      </c>
      <c r="AM141" s="293">
        <v>0.5657060185185185</v>
      </c>
      <c r="AN141" s="294">
        <v>1330</v>
      </c>
      <c r="AO141" s="294">
        <v>1500</v>
      </c>
      <c r="AP141" s="294">
        <v>-0.003</v>
      </c>
      <c r="AQ141" s="294">
        <v>-0.004</v>
      </c>
      <c r="AR141" s="294">
        <v>1500</v>
      </c>
      <c r="AS141" s="294">
        <v>0.004</v>
      </c>
      <c r="AT141" s="294">
        <v>-0.021</v>
      </c>
    </row>
    <row r="142" spans="24:46" ht="12.75">
      <c r="X142" s="263">
        <v>750</v>
      </c>
      <c r="Y142" s="264">
        <v>5.5411</v>
      </c>
      <c r="Z142" s="265"/>
      <c r="AA142" s="266"/>
      <c r="AB142" s="267">
        <f t="shared" si="13"/>
        <v>0.002340000000000053</v>
      </c>
      <c r="AC142" s="268" t="e">
        <f t="shared" si="14"/>
        <v>#DIV/0!</v>
      </c>
      <c r="AL142" s="292">
        <v>38462</v>
      </c>
      <c r="AM142" s="293">
        <v>0.572650462962963</v>
      </c>
      <c r="AN142" s="294">
        <v>1340</v>
      </c>
      <c r="AO142" s="294">
        <v>1500</v>
      </c>
      <c r="AP142" s="294">
        <v>0</v>
      </c>
      <c r="AQ142" s="294">
        <v>-0.003</v>
      </c>
      <c r="AR142" s="294">
        <v>1500</v>
      </c>
      <c r="AS142" s="294">
        <v>0.032</v>
      </c>
      <c r="AT142" s="294">
        <v>-0.007</v>
      </c>
    </row>
    <row r="143" spans="24:46" ht="12.75">
      <c r="X143" s="263">
        <v>755</v>
      </c>
      <c r="Y143" s="264">
        <v>5.5294</v>
      </c>
      <c r="Z143" s="265"/>
      <c r="AA143" s="266"/>
      <c r="AB143" s="267">
        <f t="shared" si="13"/>
        <v>0</v>
      </c>
      <c r="AC143" s="268" t="e">
        <f t="shared" si="14"/>
        <v>#DIV/0!</v>
      </c>
      <c r="AL143" s="292">
        <v>38462</v>
      </c>
      <c r="AM143" s="293">
        <v>0.5795717592592592</v>
      </c>
      <c r="AN143" s="294">
        <v>1350</v>
      </c>
      <c r="AO143" s="294">
        <v>1550</v>
      </c>
      <c r="AP143" s="294">
        <v>-0.002</v>
      </c>
      <c r="AQ143" s="294">
        <v>-0.003</v>
      </c>
      <c r="AR143" s="294">
        <v>1550</v>
      </c>
      <c r="AS143" s="294">
        <v>0.021</v>
      </c>
      <c r="AT143" s="294">
        <v>-0.019</v>
      </c>
    </row>
    <row r="144" spans="24:46" ht="12.75">
      <c r="X144" s="263">
        <v>760</v>
      </c>
      <c r="Y144" s="264">
        <v>5.5294</v>
      </c>
      <c r="Z144" s="265"/>
      <c r="AA144" s="266"/>
      <c r="AB144" s="267">
        <f t="shared" si="13"/>
        <v>-0.0018200000000000217</v>
      </c>
      <c r="AC144" s="268" t="e">
        <f t="shared" si="14"/>
        <v>#DIV/0!</v>
      </c>
      <c r="AL144" s="292">
        <v>38462</v>
      </c>
      <c r="AM144" s="293">
        <v>0.5865162037037037</v>
      </c>
      <c r="AN144" s="294">
        <v>1360</v>
      </c>
      <c r="AO144" s="294">
        <v>1550</v>
      </c>
      <c r="AP144" s="294">
        <v>-0.001</v>
      </c>
      <c r="AQ144" s="294">
        <v>-0.003</v>
      </c>
      <c r="AR144" s="294">
        <v>1550</v>
      </c>
      <c r="AS144" s="294">
        <v>0.001</v>
      </c>
      <c r="AT144" s="294">
        <v>0.003</v>
      </c>
    </row>
    <row r="145" spans="24:46" ht="12.75">
      <c r="X145" s="263">
        <v>765</v>
      </c>
      <c r="Y145" s="264">
        <v>5.5385</v>
      </c>
      <c r="Z145" s="265"/>
      <c r="AA145" s="266"/>
      <c r="AB145" s="267">
        <f t="shared" si="13"/>
        <v>0</v>
      </c>
      <c r="AC145" s="268" t="e">
        <f t="shared" si="14"/>
        <v>#DIV/0!</v>
      </c>
      <c r="AL145" s="292">
        <v>38462</v>
      </c>
      <c r="AM145" s="293">
        <v>0.5934606481481481</v>
      </c>
      <c r="AN145" s="294">
        <v>1370</v>
      </c>
      <c r="AO145" s="294">
        <v>1550</v>
      </c>
      <c r="AP145" s="294">
        <v>-0.001</v>
      </c>
      <c r="AQ145" s="294">
        <v>-0.001</v>
      </c>
      <c r="AR145" s="294">
        <v>1550</v>
      </c>
      <c r="AS145" s="294">
        <v>0.01</v>
      </c>
      <c r="AT145" s="294">
        <v>-0.025</v>
      </c>
    </row>
    <row r="146" spans="24:46" ht="12.75">
      <c r="X146" s="263">
        <v>770</v>
      </c>
      <c r="Y146" s="264">
        <v>5.5385</v>
      </c>
      <c r="Z146" s="265"/>
      <c r="AA146" s="266"/>
      <c r="AB146" s="267">
        <f t="shared" si="13"/>
        <v>0.006959999999999944</v>
      </c>
      <c r="AC146" s="268" t="e">
        <f t="shared" si="14"/>
        <v>#DIV/0!</v>
      </c>
      <c r="AL146" s="292">
        <v>38462</v>
      </c>
      <c r="AM146" s="293">
        <v>0.6004050925925926</v>
      </c>
      <c r="AN146" s="294">
        <v>1380</v>
      </c>
      <c r="AO146" s="294">
        <v>1550</v>
      </c>
      <c r="AP146" s="294">
        <v>-0.002</v>
      </c>
      <c r="AQ146" s="294">
        <v>-0.003</v>
      </c>
      <c r="AR146" s="294">
        <v>1550</v>
      </c>
      <c r="AS146" s="294">
        <v>-0.009</v>
      </c>
      <c r="AT146" s="294">
        <v>0.008</v>
      </c>
    </row>
    <row r="147" spans="24:46" ht="12.75">
      <c r="X147" s="263">
        <v>775</v>
      </c>
      <c r="Y147" s="264">
        <v>5.5037</v>
      </c>
      <c r="Z147" s="265"/>
      <c r="AA147" s="266"/>
      <c r="AB147" s="267">
        <f t="shared" si="13"/>
        <v>0</v>
      </c>
      <c r="AC147" s="268" t="e">
        <f t="shared" si="14"/>
        <v>#DIV/0!</v>
      </c>
      <c r="AL147" s="292">
        <v>38462</v>
      </c>
      <c r="AM147" s="293">
        <v>0.6073495370370371</v>
      </c>
      <c r="AN147" s="294">
        <v>1390</v>
      </c>
      <c r="AO147" s="294">
        <v>1550</v>
      </c>
      <c r="AP147" s="294">
        <v>-0.001</v>
      </c>
      <c r="AQ147" s="294">
        <v>-0.004</v>
      </c>
      <c r="AR147" s="294">
        <v>1550</v>
      </c>
      <c r="AS147" s="294">
        <v>-0.004</v>
      </c>
      <c r="AT147" s="294">
        <v>0.004</v>
      </c>
    </row>
    <row r="148" spans="24:46" ht="12.75">
      <c r="X148" s="263">
        <v>780</v>
      </c>
      <c r="Y148" s="264">
        <v>5.5037</v>
      </c>
      <c r="Z148" s="265"/>
      <c r="AA148" s="266"/>
      <c r="AB148" s="267">
        <f t="shared" si="13"/>
        <v>-0.0019399999999999197</v>
      </c>
      <c r="AC148" s="268" t="e">
        <f t="shared" si="14"/>
        <v>#DIV/0!</v>
      </c>
      <c r="AL148" s="295">
        <v>38462</v>
      </c>
      <c r="AM148" s="293">
        <v>0.6142592592592593</v>
      </c>
      <c r="AN148" s="294">
        <v>1400</v>
      </c>
      <c r="AO148" s="294">
        <v>1600</v>
      </c>
      <c r="AP148" s="294">
        <v>-0.003</v>
      </c>
      <c r="AQ148" s="294">
        <v>-0.003</v>
      </c>
      <c r="AR148" s="294">
        <v>1600</v>
      </c>
      <c r="AS148" s="294">
        <v>0.009</v>
      </c>
      <c r="AT148" s="294">
        <v>-0.008</v>
      </c>
    </row>
    <row r="149" spans="24:46" ht="12.75">
      <c r="X149" s="263">
        <v>785</v>
      </c>
      <c r="Y149" s="264">
        <v>5.5134</v>
      </c>
      <c r="Z149" s="265"/>
      <c r="AA149" s="266"/>
      <c r="AB149" s="267">
        <f t="shared" si="13"/>
        <v>0</v>
      </c>
      <c r="AC149" s="268" t="e">
        <f t="shared" si="14"/>
        <v>#DIV/0!</v>
      </c>
      <c r="AL149" s="295">
        <v>38462</v>
      </c>
      <c r="AM149" s="293">
        <v>0.6212037037037037</v>
      </c>
      <c r="AN149" s="294">
        <v>1410</v>
      </c>
      <c r="AO149" s="294">
        <v>1600</v>
      </c>
      <c r="AP149" s="294">
        <v>-0.001</v>
      </c>
      <c r="AQ149" s="294">
        <v>-0.004</v>
      </c>
      <c r="AR149" s="294">
        <v>1600</v>
      </c>
      <c r="AS149" s="294">
        <v>0.004</v>
      </c>
      <c r="AT149" s="294">
        <v>0.023</v>
      </c>
    </row>
    <row r="150" spans="24:46" ht="12.75">
      <c r="X150" s="263">
        <v>790</v>
      </c>
      <c r="Y150" s="264">
        <v>5.5134</v>
      </c>
      <c r="Z150" s="265"/>
      <c r="AA150" s="266"/>
      <c r="AB150" s="267">
        <f t="shared" si="13"/>
        <v>0.0034799999999998834</v>
      </c>
      <c r="AC150" s="268" t="e">
        <f t="shared" si="14"/>
        <v>#DIV/0!</v>
      </c>
      <c r="AL150" s="295">
        <v>38462</v>
      </c>
      <c r="AM150" s="293">
        <v>0.6281481481481481</v>
      </c>
      <c r="AN150" s="294">
        <v>1420</v>
      </c>
      <c r="AO150" s="294">
        <v>1600</v>
      </c>
      <c r="AP150" s="294">
        <v>-0.002</v>
      </c>
      <c r="AQ150" s="294">
        <v>-0.003</v>
      </c>
      <c r="AR150" s="294">
        <v>1600</v>
      </c>
      <c r="AS150" s="294">
        <v>0.003</v>
      </c>
      <c r="AT150" s="294">
        <v>-0.007</v>
      </c>
    </row>
    <row r="151" spans="24:46" ht="12.75">
      <c r="X151" s="263">
        <v>795</v>
      </c>
      <c r="Y151" s="264">
        <v>5.496</v>
      </c>
      <c r="Z151" s="265"/>
      <c r="AA151" s="266"/>
      <c r="AB151" s="267">
        <f t="shared" si="13"/>
        <v>0</v>
      </c>
      <c r="AC151" s="268" t="e">
        <f t="shared" si="14"/>
        <v>#DIV/0!</v>
      </c>
      <c r="AL151" s="295">
        <v>38462</v>
      </c>
      <c r="AM151" s="293">
        <v>0.6350925925925927</v>
      </c>
      <c r="AN151" s="294">
        <v>1430</v>
      </c>
      <c r="AO151" s="294">
        <v>1600</v>
      </c>
      <c r="AP151" s="294">
        <v>-0.003</v>
      </c>
      <c r="AQ151" s="294">
        <v>-0.007</v>
      </c>
      <c r="AR151" s="294">
        <v>1600</v>
      </c>
      <c r="AS151" s="294">
        <v>0.011</v>
      </c>
      <c r="AT151" s="294">
        <v>-0.015</v>
      </c>
    </row>
    <row r="152" spans="24:46" ht="12.75">
      <c r="X152" s="263">
        <v>800</v>
      </c>
      <c r="Y152" s="264">
        <v>5.496</v>
      </c>
      <c r="Z152" s="265"/>
      <c r="AA152" s="266"/>
      <c r="AB152" s="267">
        <f t="shared" si="13"/>
        <v>0.004380000000000095</v>
      </c>
      <c r="AC152" s="268" t="e">
        <f t="shared" si="14"/>
        <v>#DIV/0!</v>
      </c>
      <c r="AL152" s="295">
        <v>38462</v>
      </c>
      <c r="AM152" s="293">
        <v>0.6420486111111111</v>
      </c>
      <c r="AN152" s="294">
        <v>1440</v>
      </c>
      <c r="AO152" s="294">
        <v>1600</v>
      </c>
      <c r="AP152" s="294">
        <v>-0.002</v>
      </c>
      <c r="AQ152" s="294">
        <v>-0.004</v>
      </c>
      <c r="AR152" s="294">
        <v>1600</v>
      </c>
      <c r="AS152" s="294">
        <v>-0.005</v>
      </c>
      <c r="AT152" s="294">
        <v>0.006</v>
      </c>
    </row>
    <row r="153" spans="24:46" ht="12.75">
      <c r="X153" s="263">
        <v>805</v>
      </c>
      <c r="Y153" s="264">
        <v>5.4741</v>
      </c>
      <c r="Z153" s="265"/>
      <c r="AA153" s="266"/>
      <c r="AB153" s="267">
        <f t="shared" si="13"/>
        <v>0</v>
      </c>
      <c r="AC153" s="268" t="e">
        <f t="shared" si="14"/>
        <v>#DIV/0!</v>
      </c>
      <c r="AL153" s="295">
        <v>38462</v>
      </c>
      <c r="AM153" s="293">
        <v>0.6489930555555555</v>
      </c>
      <c r="AN153" s="294">
        <v>1450</v>
      </c>
      <c r="AO153" s="294">
        <v>1600</v>
      </c>
      <c r="AP153" s="294">
        <v>-0.001</v>
      </c>
      <c r="AQ153" s="294">
        <v>-0.004</v>
      </c>
      <c r="AR153" s="294">
        <v>1600</v>
      </c>
      <c r="AS153" s="294">
        <v>0.01</v>
      </c>
      <c r="AT153" s="294">
        <v>0.004</v>
      </c>
    </row>
    <row r="154" spans="24:46" ht="12.75">
      <c r="X154" s="263">
        <v>810</v>
      </c>
      <c r="Y154" s="264">
        <v>5.4741</v>
      </c>
      <c r="Z154" s="265"/>
      <c r="AA154" s="266"/>
      <c r="AB154" s="267">
        <f t="shared" si="13"/>
        <v>-0.0006199999999999761</v>
      </c>
      <c r="AC154" s="268" t="e">
        <f t="shared" si="14"/>
        <v>#DIV/0!</v>
      </c>
      <c r="AL154" s="295">
        <v>38462</v>
      </c>
      <c r="AM154" s="293">
        <v>0.6559375</v>
      </c>
      <c r="AN154" s="294">
        <v>1460</v>
      </c>
      <c r="AO154" s="294">
        <v>1600</v>
      </c>
      <c r="AP154" s="294">
        <v>-0.002</v>
      </c>
      <c r="AQ154" s="294">
        <v>-0.005</v>
      </c>
      <c r="AR154" s="294">
        <v>1600</v>
      </c>
      <c r="AS154" s="294">
        <v>0.005</v>
      </c>
      <c r="AT154" s="294">
        <v>-0.009</v>
      </c>
    </row>
    <row r="155" spans="24:46" ht="12.75">
      <c r="X155" s="263">
        <v>815</v>
      </c>
      <c r="Y155" s="264">
        <v>5.4772</v>
      </c>
      <c r="Z155" s="265"/>
      <c r="AA155" s="266"/>
      <c r="AB155" s="267">
        <f t="shared" si="13"/>
        <v>0</v>
      </c>
      <c r="AC155" s="268" t="e">
        <f t="shared" si="14"/>
        <v>#DIV/0!</v>
      </c>
      <c r="AL155" s="295">
        <v>38462</v>
      </c>
      <c r="AM155" s="293">
        <v>0.6628819444444444</v>
      </c>
      <c r="AN155" s="294">
        <v>1470</v>
      </c>
      <c r="AO155" s="294">
        <v>1600</v>
      </c>
      <c r="AP155" s="294">
        <v>-0.003</v>
      </c>
      <c r="AQ155" s="294">
        <v>-0.003</v>
      </c>
      <c r="AR155" s="294">
        <v>1600</v>
      </c>
      <c r="AS155" s="294">
        <v>-0.004</v>
      </c>
      <c r="AT155" s="294">
        <v>-0.008</v>
      </c>
    </row>
    <row r="156" spans="24:46" ht="12.75">
      <c r="X156" s="263">
        <v>820</v>
      </c>
      <c r="Y156" s="264">
        <v>5.4772</v>
      </c>
      <c r="Z156" s="265"/>
      <c r="AA156" s="266"/>
      <c r="AB156" s="267">
        <f t="shared" si="13"/>
        <v>0.003819999999999979</v>
      </c>
      <c r="AC156" s="268" t="e">
        <f t="shared" si="14"/>
        <v>#DIV/0!</v>
      </c>
      <c r="AL156" s="295">
        <v>38462</v>
      </c>
      <c r="AM156" s="293">
        <v>0.6698263888888888</v>
      </c>
      <c r="AN156" s="294">
        <v>1480</v>
      </c>
      <c r="AO156" s="294">
        <v>1600</v>
      </c>
      <c r="AP156" s="294">
        <v>-0.002</v>
      </c>
      <c r="AQ156" s="294">
        <v>-0.001</v>
      </c>
      <c r="AR156" s="294">
        <v>1600</v>
      </c>
      <c r="AS156" s="294">
        <v>-0.019</v>
      </c>
      <c r="AT156" s="294">
        <v>0.015</v>
      </c>
    </row>
    <row r="157" spans="24:46" ht="12.75">
      <c r="X157" s="263">
        <v>825</v>
      </c>
      <c r="Y157" s="264">
        <v>5.4581</v>
      </c>
      <c r="Z157" s="265"/>
      <c r="AA157" s="266"/>
      <c r="AB157" s="267">
        <f t="shared" si="13"/>
        <v>0</v>
      </c>
      <c r="AC157" s="268" t="e">
        <f t="shared" si="14"/>
        <v>#DIV/0!</v>
      </c>
      <c r="AL157" s="295">
        <v>38462</v>
      </c>
      <c r="AM157" s="293">
        <v>0.6767708333333333</v>
      </c>
      <c r="AN157" s="294">
        <v>1490</v>
      </c>
      <c r="AO157" s="294">
        <v>1600</v>
      </c>
      <c r="AP157" s="294">
        <v>-0.003</v>
      </c>
      <c r="AQ157" s="294">
        <v>-0.006</v>
      </c>
      <c r="AR157" s="294">
        <v>1600</v>
      </c>
      <c r="AS157" s="294">
        <v>-0.004</v>
      </c>
      <c r="AT157" s="294">
        <v>-0.015</v>
      </c>
    </row>
    <row r="158" spans="24:46" ht="12.75">
      <c r="X158" s="263">
        <v>830</v>
      </c>
      <c r="Y158" s="264">
        <v>5.4581</v>
      </c>
      <c r="Z158" s="265"/>
      <c r="AA158" s="266"/>
      <c r="AB158" s="267">
        <f t="shared" si="13"/>
        <v>-0.0010600000000000164</v>
      </c>
      <c r="AC158" s="268" t="e">
        <f t="shared" si="14"/>
        <v>#DIV/0!</v>
      </c>
      <c r="AL158" s="295">
        <v>38462</v>
      </c>
      <c r="AM158" s="293">
        <v>0.6837152777777779</v>
      </c>
      <c r="AN158" s="294">
        <v>1500</v>
      </c>
      <c r="AO158" s="294">
        <v>1600</v>
      </c>
      <c r="AP158" s="294">
        <v>-0.003</v>
      </c>
      <c r="AQ158" s="294">
        <v>-0.004</v>
      </c>
      <c r="AR158" s="294">
        <v>1600</v>
      </c>
      <c r="AS158" s="294">
        <v>-0.024</v>
      </c>
      <c r="AT158" s="294">
        <v>-0.012</v>
      </c>
    </row>
    <row r="159" spans="24:46" ht="12.75">
      <c r="X159" s="263">
        <v>835</v>
      </c>
      <c r="Y159" s="264">
        <v>5.4634</v>
      </c>
      <c r="Z159" s="265"/>
      <c r="AA159" s="266"/>
      <c r="AB159" s="267">
        <f t="shared" si="13"/>
        <v>0</v>
      </c>
      <c r="AC159" s="268" t="e">
        <f t="shared" si="14"/>
        <v>#DIV/0!</v>
      </c>
      <c r="AL159" s="292">
        <v>38462</v>
      </c>
      <c r="AM159" s="293">
        <v>0.6906597222222222</v>
      </c>
      <c r="AN159" s="294">
        <v>1510</v>
      </c>
      <c r="AO159" s="294">
        <v>1650</v>
      </c>
      <c r="AP159" s="294">
        <v>-0.001</v>
      </c>
      <c r="AQ159" s="294">
        <v>-0.006</v>
      </c>
      <c r="AR159" s="294">
        <v>1650</v>
      </c>
      <c r="AS159" s="294">
        <v>0.004</v>
      </c>
      <c r="AT159" s="294">
        <v>-0.006</v>
      </c>
    </row>
    <row r="160" spans="24:46" ht="12.75">
      <c r="X160" s="263">
        <v>840</v>
      </c>
      <c r="Y160" s="264">
        <v>5.4634</v>
      </c>
      <c r="Z160" s="265"/>
      <c r="AA160" s="266"/>
      <c r="AB160" s="267">
        <f t="shared" si="13"/>
        <v>0.004400000000000048</v>
      </c>
      <c r="AC160" s="268" t="e">
        <f t="shared" si="14"/>
        <v>#DIV/0!</v>
      </c>
      <c r="AL160" s="292">
        <v>38462</v>
      </c>
      <c r="AM160" s="293">
        <v>0.6976041666666667</v>
      </c>
      <c r="AN160" s="294">
        <v>1520</v>
      </c>
      <c r="AO160" s="294">
        <v>1650</v>
      </c>
      <c r="AP160" s="294">
        <v>-0.002</v>
      </c>
      <c r="AQ160" s="294">
        <v>-0.008</v>
      </c>
      <c r="AR160" s="294">
        <v>1650</v>
      </c>
      <c r="AS160" s="294">
        <v>0.003</v>
      </c>
      <c r="AT160" s="294">
        <v>-0.002</v>
      </c>
    </row>
    <row r="161" spans="24:46" ht="12.75">
      <c r="X161" s="263">
        <v>845</v>
      </c>
      <c r="Y161" s="264">
        <v>5.4414</v>
      </c>
      <c r="Z161" s="265"/>
      <c r="AA161" s="266"/>
      <c r="AB161" s="267">
        <f t="shared" si="13"/>
        <v>0</v>
      </c>
      <c r="AC161" s="268" t="e">
        <f t="shared" si="14"/>
        <v>#DIV/0!</v>
      </c>
      <c r="AL161" s="292">
        <v>38462</v>
      </c>
      <c r="AM161" s="293">
        <v>0.7045486111111111</v>
      </c>
      <c r="AN161" s="294">
        <v>1530</v>
      </c>
      <c r="AO161" s="294">
        <v>1650</v>
      </c>
      <c r="AP161" s="294">
        <v>-0.002</v>
      </c>
      <c r="AQ161" s="294">
        <v>-0.004</v>
      </c>
      <c r="AR161" s="294">
        <v>1650</v>
      </c>
      <c r="AS161" s="294">
        <v>-0.011</v>
      </c>
      <c r="AT161" s="294">
        <v>-0.014</v>
      </c>
    </row>
    <row r="162" spans="24:46" ht="12.75">
      <c r="X162" s="263">
        <v>850</v>
      </c>
      <c r="Y162" s="264">
        <v>5.4414</v>
      </c>
      <c r="Z162" s="265"/>
      <c r="AA162" s="266"/>
      <c r="AB162" s="267">
        <f t="shared" si="13"/>
        <v>0.0018799999999998818</v>
      </c>
      <c r="AC162" s="268" t="e">
        <f t="shared" si="14"/>
        <v>#DIV/0!</v>
      </c>
      <c r="AL162" s="292">
        <v>38462</v>
      </c>
      <c r="AM162" s="293">
        <v>0.7114930555555555</v>
      </c>
      <c r="AN162" s="294">
        <v>1540</v>
      </c>
      <c r="AO162" s="294">
        <v>1650</v>
      </c>
      <c r="AP162" s="294">
        <v>-0.005</v>
      </c>
      <c r="AQ162" s="294">
        <v>-0.003</v>
      </c>
      <c r="AR162" s="294">
        <v>1650</v>
      </c>
      <c r="AS162" s="294">
        <v>-0.006</v>
      </c>
      <c r="AT162" s="294">
        <v>-0.018</v>
      </c>
    </row>
    <row r="163" spans="24:46" ht="12.75">
      <c r="X163" s="263">
        <v>855</v>
      </c>
      <c r="Y163" s="264">
        <v>5.432</v>
      </c>
      <c r="Z163" s="265"/>
      <c r="AA163" s="266"/>
      <c r="AB163" s="267">
        <f t="shared" si="13"/>
        <v>0</v>
      </c>
      <c r="AC163" s="268" t="e">
        <f t="shared" si="14"/>
        <v>#DIV/0!</v>
      </c>
      <c r="AL163" s="292">
        <v>38462</v>
      </c>
      <c r="AM163" s="293">
        <v>0.7184375</v>
      </c>
      <c r="AN163" s="294">
        <v>1550</v>
      </c>
      <c r="AO163" s="294">
        <v>1650</v>
      </c>
      <c r="AP163" s="294">
        <v>-0.003</v>
      </c>
      <c r="AQ163" s="294">
        <v>-0.008</v>
      </c>
      <c r="AR163" s="294">
        <v>1650</v>
      </c>
      <c r="AS163" s="294">
        <v>0</v>
      </c>
      <c r="AT163" s="294">
        <v>-0.013</v>
      </c>
    </row>
    <row r="164" spans="24:46" ht="12.75">
      <c r="X164" s="263">
        <v>860</v>
      </c>
      <c r="Y164" s="264">
        <v>5.432</v>
      </c>
      <c r="Z164" s="265"/>
      <c r="AA164" s="266"/>
      <c r="AB164" s="267">
        <f t="shared" si="13"/>
        <v>-0.0004399999999998627</v>
      </c>
      <c r="AC164" s="268" t="e">
        <f t="shared" si="14"/>
        <v>#DIV/0!</v>
      </c>
      <c r="AL164" s="292">
        <v>38462</v>
      </c>
      <c r="AM164" s="293">
        <v>0.725462962962963</v>
      </c>
      <c r="AN164" s="294">
        <v>1560</v>
      </c>
      <c r="AO164" s="294">
        <v>1700</v>
      </c>
      <c r="AP164" s="294">
        <v>-0.003</v>
      </c>
      <c r="AQ164" s="294">
        <v>-0.007</v>
      </c>
      <c r="AR164" s="294">
        <v>1700</v>
      </c>
      <c r="AS164" s="294">
        <v>-0.001</v>
      </c>
      <c r="AT164" s="294">
        <v>-0.048</v>
      </c>
    </row>
    <row r="165" spans="24:46" ht="12.75">
      <c r="X165" s="263">
        <v>865</v>
      </c>
      <c r="Y165" s="264">
        <v>5.4342</v>
      </c>
      <c r="Z165" s="265"/>
      <c r="AA165" s="266"/>
      <c r="AB165" s="267">
        <f t="shared" si="13"/>
        <v>0</v>
      </c>
      <c r="AC165" s="268" t="e">
        <f t="shared" si="14"/>
        <v>#DIV/0!</v>
      </c>
      <c r="AL165" s="292">
        <v>38462</v>
      </c>
      <c r="AM165" s="293">
        <v>0.7324074074074075</v>
      </c>
      <c r="AN165" s="294">
        <v>1570</v>
      </c>
      <c r="AO165" s="294">
        <v>1700</v>
      </c>
      <c r="AP165" s="294">
        <v>-0.004</v>
      </c>
      <c r="AQ165" s="294">
        <v>-0.008</v>
      </c>
      <c r="AR165" s="294">
        <v>1700</v>
      </c>
      <c r="AS165" s="294">
        <v>-0.005</v>
      </c>
      <c r="AT165" s="294">
        <v>-0.028</v>
      </c>
    </row>
    <row r="166" spans="24:46" ht="12.75">
      <c r="X166" s="263">
        <v>870</v>
      </c>
      <c r="Y166" s="264">
        <v>5.4342</v>
      </c>
      <c r="Z166" s="265"/>
      <c r="AA166" s="266"/>
      <c r="AB166" s="267">
        <f t="shared" si="13"/>
        <v>0.0063799999999998745</v>
      </c>
      <c r="AC166" s="268" t="e">
        <f t="shared" si="14"/>
        <v>#DIV/0!</v>
      </c>
      <c r="AL166" s="292">
        <v>38462</v>
      </c>
      <c r="AM166" s="293">
        <v>0.7393518518518518</v>
      </c>
      <c r="AN166" s="294">
        <v>1580</v>
      </c>
      <c r="AO166" s="294">
        <v>1700</v>
      </c>
      <c r="AP166" s="294">
        <v>-0.005</v>
      </c>
      <c r="AQ166" s="294">
        <v>-0.007</v>
      </c>
      <c r="AR166" s="294">
        <v>1700</v>
      </c>
      <c r="AS166" s="294">
        <v>-0.018</v>
      </c>
      <c r="AT166" s="294">
        <v>-0.057</v>
      </c>
    </row>
    <row r="167" spans="24:46" ht="12.75">
      <c r="X167" s="263">
        <v>875</v>
      </c>
      <c r="Y167" s="264">
        <v>5.4023</v>
      </c>
      <c r="Z167" s="265"/>
      <c r="AA167" s="266"/>
      <c r="AB167" s="267">
        <f t="shared" si="13"/>
        <v>0</v>
      </c>
      <c r="AC167" s="268" t="e">
        <f t="shared" si="14"/>
        <v>#DIV/0!</v>
      </c>
      <c r="AL167" s="292">
        <v>38462</v>
      </c>
      <c r="AM167" s="293">
        <v>0.7462962962962963</v>
      </c>
      <c r="AN167" s="294">
        <v>1590</v>
      </c>
      <c r="AO167" s="294">
        <v>1700</v>
      </c>
      <c r="AP167" s="294">
        <v>-0.006</v>
      </c>
      <c r="AQ167" s="294">
        <v>-0.008</v>
      </c>
      <c r="AR167" s="294">
        <v>1700</v>
      </c>
      <c r="AS167" s="294">
        <v>-0.003</v>
      </c>
      <c r="AT167" s="294">
        <v>-0.035</v>
      </c>
    </row>
    <row r="168" spans="24:46" ht="12.75">
      <c r="X168" s="263">
        <v>880</v>
      </c>
      <c r="Y168" s="264">
        <v>5.4023</v>
      </c>
      <c r="Z168" s="265"/>
      <c r="AA168" s="266"/>
      <c r="AB168" s="267">
        <f t="shared" si="13"/>
        <v>-0.0009199999999999875</v>
      </c>
      <c r="AC168" s="268" t="e">
        <f t="shared" si="14"/>
        <v>#DIV/0!</v>
      </c>
      <c r="AL168" s="292">
        <v>38462</v>
      </c>
      <c r="AM168" s="293">
        <v>0.7532407407407408</v>
      </c>
      <c r="AN168" s="294">
        <v>1600</v>
      </c>
      <c r="AO168" s="294">
        <v>1700</v>
      </c>
      <c r="AP168" s="294">
        <v>-0.005</v>
      </c>
      <c r="AQ168" s="294">
        <v>-0.009</v>
      </c>
      <c r="AR168" s="294">
        <v>1700</v>
      </c>
      <c r="AS168" s="294">
        <v>-0.004</v>
      </c>
      <c r="AT168" s="294">
        <v>-0.052</v>
      </c>
    </row>
    <row r="169" spans="24:46" ht="12.75">
      <c r="X169" s="263">
        <v>885</v>
      </c>
      <c r="Y169" s="264">
        <v>5.4069</v>
      </c>
      <c r="Z169" s="265"/>
      <c r="AA169" s="266"/>
      <c r="AB169" s="267">
        <f t="shared" si="13"/>
        <v>0</v>
      </c>
      <c r="AC169" s="268" t="e">
        <f t="shared" si="14"/>
        <v>#DIV/0!</v>
      </c>
      <c r="AL169" s="292">
        <v>38462</v>
      </c>
      <c r="AM169" s="293">
        <v>0.7601851851851852</v>
      </c>
      <c r="AN169" s="294">
        <v>1610</v>
      </c>
      <c r="AO169" s="294">
        <v>1700</v>
      </c>
      <c r="AP169" s="294">
        <v>-0.004</v>
      </c>
      <c r="AQ169" s="294">
        <v>-0.007</v>
      </c>
      <c r="AR169" s="294">
        <v>1700</v>
      </c>
      <c r="AS169" s="294">
        <v>0.005</v>
      </c>
      <c r="AT169" s="294">
        <v>-0.063</v>
      </c>
    </row>
    <row r="170" spans="24:29" ht="12.75">
      <c r="X170" s="263">
        <v>890</v>
      </c>
      <c r="Y170" s="264">
        <v>5.4069</v>
      </c>
      <c r="Z170" s="265"/>
      <c r="AA170" s="266"/>
      <c r="AB170" s="267">
        <f t="shared" si="13"/>
        <v>0.0033800000000001164</v>
      </c>
      <c r="AC170" s="268" t="e">
        <f t="shared" si="14"/>
        <v>#DIV/0!</v>
      </c>
    </row>
    <row r="171" spans="24:29" ht="12.75">
      <c r="X171" s="263">
        <v>895</v>
      </c>
      <c r="Y171" s="264">
        <v>5.39</v>
      </c>
      <c r="Z171" s="265"/>
      <c r="AA171" s="266"/>
      <c r="AB171" s="267">
        <f t="shared" si="13"/>
        <v>0</v>
      </c>
      <c r="AC171" s="268" t="e">
        <f t="shared" si="14"/>
        <v>#DIV/0!</v>
      </c>
    </row>
    <row r="172" spans="24:29" ht="12.75">
      <c r="X172" s="263">
        <v>900</v>
      </c>
      <c r="Y172" s="264">
        <v>5.39</v>
      </c>
      <c r="Z172" s="265"/>
      <c r="AA172" s="266"/>
      <c r="AB172" s="267">
        <f t="shared" si="13"/>
        <v>0.0020799999999999486</v>
      </c>
      <c r="AC172" s="268" t="e">
        <f t="shared" si="14"/>
        <v>#DIV/0!</v>
      </c>
    </row>
    <row r="173" spans="24:29" ht="12.75">
      <c r="X173" s="263">
        <v>905</v>
      </c>
      <c r="Y173" s="264">
        <v>5.3796</v>
      </c>
      <c r="Z173" s="265"/>
      <c r="AA173" s="266"/>
      <c r="AB173" s="267">
        <f t="shared" si="13"/>
        <v>0</v>
      </c>
      <c r="AC173" s="268" t="e">
        <f t="shared" si="14"/>
        <v>#DIV/0!</v>
      </c>
    </row>
    <row r="174" spans="24:29" ht="12.75">
      <c r="X174" s="263">
        <v>910</v>
      </c>
      <c r="Y174" s="264">
        <v>5.3796</v>
      </c>
      <c r="Z174" s="265"/>
      <c r="AA174" s="266"/>
      <c r="AB174" s="267">
        <f t="shared" si="13"/>
        <v>0.0007799999999999585</v>
      </c>
      <c r="AC174" s="268" t="e">
        <f t="shared" si="14"/>
        <v>#DIV/0!</v>
      </c>
    </row>
    <row r="175" spans="24:29" ht="12.75">
      <c r="X175" s="263">
        <v>915</v>
      </c>
      <c r="Y175" s="264">
        <v>5.3757</v>
      </c>
      <c r="Z175" s="265"/>
      <c r="AA175" s="266"/>
      <c r="AB175" s="267">
        <f t="shared" si="13"/>
        <v>0</v>
      </c>
      <c r="AC175" s="268" t="e">
        <f t="shared" si="14"/>
        <v>#DIV/0!</v>
      </c>
    </row>
    <row r="176" spans="24:29" ht="12.75">
      <c r="X176" s="263">
        <v>920</v>
      </c>
      <c r="Y176" s="264">
        <v>5.3757</v>
      </c>
      <c r="Z176" s="265"/>
      <c r="AA176" s="266"/>
      <c r="AB176" s="267">
        <f t="shared" si="13"/>
        <v>0.0029799999999999827</v>
      </c>
      <c r="AC176" s="268" t="e">
        <f t="shared" si="14"/>
        <v>#DIV/0!</v>
      </c>
    </row>
    <row r="177" spans="24:29" ht="12.75">
      <c r="X177" s="263">
        <v>925</v>
      </c>
      <c r="Y177" s="264">
        <v>5.3608</v>
      </c>
      <c r="Z177" s="265"/>
      <c r="AA177" s="266"/>
      <c r="AB177" s="267">
        <f t="shared" si="13"/>
        <v>0</v>
      </c>
      <c r="AC177" s="268" t="e">
        <f t="shared" si="14"/>
        <v>#DIV/0!</v>
      </c>
    </row>
    <row r="178" spans="24:29" ht="12.75">
      <c r="X178" s="263">
        <v>930</v>
      </c>
      <c r="Y178" s="264">
        <v>5.3608</v>
      </c>
      <c r="Z178" s="265"/>
      <c r="AA178" s="266"/>
      <c r="AB178" s="267">
        <f t="shared" si="13"/>
        <v>0.0024399999999999977</v>
      </c>
      <c r="AC178" s="268" t="e">
        <f t="shared" si="14"/>
        <v>#DIV/0!</v>
      </c>
    </row>
    <row r="179" spans="24:29" ht="12.75">
      <c r="X179" s="263">
        <v>935</v>
      </c>
      <c r="Y179" s="264">
        <v>5.3486</v>
      </c>
      <c r="Z179" s="265"/>
      <c r="AA179" s="266"/>
      <c r="AB179" s="267">
        <f t="shared" si="13"/>
        <v>0</v>
      </c>
      <c r="AC179" s="268" t="e">
        <f t="shared" si="14"/>
        <v>#DIV/0!</v>
      </c>
    </row>
    <row r="180" spans="24:29" ht="12.75">
      <c r="X180" s="263">
        <v>940</v>
      </c>
      <c r="Y180" s="264">
        <v>5.3486</v>
      </c>
      <c r="Z180" s="265"/>
      <c r="AA180" s="266"/>
      <c r="AB180" s="267">
        <f t="shared" si="13"/>
        <v>0.003560000000000052</v>
      </c>
      <c r="AC180" s="268" t="e">
        <f t="shared" si="14"/>
        <v>#DIV/0!</v>
      </c>
    </row>
    <row r="181" spans="24:29" ht="12.75">
      <c r="X181" s="263">
        <v>945</v>
      </c>
      <c r="Y181" s="264">
        <v>5.3308</v>
      </c>
      <c r="Z181" s="265"/>
      <c r="AA181" s="266"/>
      <c r="AB181" s="267">
        <f t="shared" si="13"/>
        <v>0</v>
      </c>
      <c r="AC181" s="268" t="e">
        <f t="shared" si="14"/>
        <v>#DIV/0!</v>
      </c>
    </row>
    <row r="182" spans="24:29" ht="12.75">
      <c r="X182" s="263">
        <v>950</v>
      </c>
      <c r="Y182" s="264">
        <v>5.3308</v>
      </c>
      <c r="Z182" s="265"/>
      <c r="AA182" s="266"/>
      <c r="AB182" s="267">
        <f t="shared" si="13"/>
        <v>0.0016600000000000393</v>
      </c>
      <c r="AC182" s="268" t="e">
        <f t="shared" si="14"/>
        <v>#DIV/0!</v>
      </c>
    </row>
    <row r="183" spans="24:29" ht="12.75">
      <c r="X183" s="263">
        <v>955</v>
      </c>
      <c r="Y183" s="264">
        <v>5.3225</v>
      </c>
      <c r="Z183" s="265"/>
      <c r="AA183" s="266"/>
      <c r="AB183" s="267">
        <f t="shared" si="13"/>
        <v>0</v>
      </c>
      <c r="AC183" s="268" t="e">
        <f t="shared" si="14"/>
        <v>#DIV/0!</v>
      </c>
    </row>
    <row r="184" spans="24:29" ht="12.75">
      <c r="X184" s="263">
        <v>960</v>
      </c>
      <c r="Y184" s="264">
        <v>5.3225</v>
      </c>
      <c r="Z184" s="265"/>
      <c r="AA184" s="266"/>
      <c r="AB184" s="267">
        <f t="shared" si="13"/>
        <v>-0.0010600000000000164</v>
      </c>
      <c r="AC184" s="268" t="e">
        <f t="shared" si="14"/>
        <v>#DIV/0!</v>
      </c>
    </row>
    <row r="185" spans="24:29" ht="12.75">
      <c r="X185" s="263">
        <v>965</v>
      </c>
      <c r="Y185" s="264">
        <v>5.3278</v>
      </c>
      <c r="Z185" s="265"/>
      <c r="AA185" s="266"/>
      <c r="AB185" s="267">
        <f t="shared" si="13"/>
        <v>0</v>
      </c>
      <c r="AC185" s="268" t="e">
        <f t="shared" si="14"/>
        <v>#DIV/0!</v>
      </c>
    </row>
    <row r="186" spans="24:29" ht="12.75">
      <c r="X186" s="263">
        <v>970</v>
      </c>
      <c r="Y186" s="264">
        <v>5.3278</v>
      </c>
      <c r="Z186" s="265"/>
      <c r="AA186" s="266"/>
      <c r="AB186" s="267">
        <f t="shared" si="13"/>
        <v>0.0039199999999999235</v>
      </c>
      <c r="AC186" s="268" t="e">
        <f t="shared" si="14"/>
        <v>#DIV/0!</v>
      </c>
    </row>
    <row r="187" spans="24:29" ht="12.75">
      <c r="X187" s="263">
        <v>975</v>
      </c>
      <c r="Y187" s="264">
        <v>5.3082</v>
      </c>
      <c r="Z187" s="265"/>
      <c r="AA187" s="266"/>
      <c r="AB187" s="267">
        <f t="shared" si="13"/>
        <v>0</v>
      </c>
      <c r="AC187" s="268" t="e">
        <f t="shared" si="14"/>
        <v>#DIV/0!</v>
      </c>
    </row>
    <row r="188" spans="24:29" ht="12.75">
      <c r="X188" s="263">
        <v>980</v>
      </c>
      <c r="Y188" s="264">
        <v>5.3082</v>
      </c>
      <c r="Z188" s="265"/>
      <c r="AA188" s="266"/>
      <c r="AB188" s="267">
        <f t="shared" si="13"/>
        <v>0.003819999999999979</v>
      </c>
      <c r="AC188" s="268" t="e">
        <f t="shared" si="14"/>
        <v>#DIV/0!</v>
      </c>
    </row>
    <row r="189" spans="24:29" ht="12.75">
      <c r="X189" s="263">
        <v>985</v>
      </c>
      <c r="Y189" s="264">
        <v>5.2891</v>
      </c>
      <c r="Z189" s="265"/>
      <c r="AA189" s="266"/>
      <c r="AB189" s="267">
        <f t="shared" si="13"/>
        <v>0</v>
      </c>
      <c r="AC189" s="268" t="e">
        <f t="shared" si="14"/>
        <v>#DIV/0!</v>
      </c>
    </row>
    <row r="190" spans="24:29" ht="12.75">
      <c r="X190" s="263">
        <v>990</v>
      </c>
      <c r="Y190" s="264">
        <v>5.2891</v>
      </c>
      <c r="Z190" s="265"/>
      <c r="AA190" s="266"/>
      <c r="AB190" s="267">
        <f t="shared" si="13"/>
        <v>0.0006200000000001537</v>
      </c>
      <c r="AC190" s="268" t="e">
        <f t="shared" si="14"/>
        <v>#DIV/0!</v>
      </c>
    </row>
    <row r="191" spans="24:29" ht="12.75">
      <c r="X191" s="263">
        <v>995</v>
      </c>
      <c r="Y191" s="264">
        <v>5.286</v>
      </c>
      <c r="Z191" s="265"/>
      <c r="AA191" s="266"/>
      <c r="AB191" s="267">
        <f t="shared" si="13"/>
        <v>-0.005312562814070352</v>
      </c>
      <c r="AC191" s="268" t="e">
        <f t="shared" si="14"/>
        <v>#DIV/0!</v>
      </c>
    </row>
    <row r="192" spans="24:29" ht="12.75">
      <c r="X192" s="263"/>
      <c r="Y192" s="264"/>
      <c r="Z192" s="265"/>
      <c r="AA192" s="266"/>
      <c r="AB192" s="267" t="e">
        <f t="shared" si="13"/>
        <v>#DIV/0!</v>
      </c>
      <c r="AC192" s="268" t="e">
        <f t="shared" si="14"/>
        <v>#DIV/0!</v>
      </c>
    </row>
    <row r="193" spans="24:29" ht="12.75">
      <c r="X193" s="263"/>
      <c r="Y193" s="264"/>
      <c r="Z193" s="265"/>
      <c r="AA193" s="266"/>
      <c r="AB193" s="267" t="e">
        <f t="shared" si="13"/>
        <v>#DIV/0!</v>
      </c>
      <c r="AC193" s="268" t="e">
        <f t="shared" si="14"/>
        <v>#DIV/0!</v>
      </c>
    </row>
    <row r="194" spans="24:29" ht="12.75">
      <c r="X194" s="263"/>
      <c r="Y194" s="264"/>
      <c r="Z194" s="265"/>
      <c r="AA194" s="266"/>
      <c r="AB194" s="267" t="e">
        <f t="shared" si="13"/>
        <v>#DIV/0!</v>
      </c>
      <c r="AC194" s="268" t="e">
        <f t="shared" si="14"/>
        <v>#DIV/0!</v>
      </c>
    </row>
    <row r="195" spans="24:29" ht="12.75">
      <c r="X195" s="263"/>
      <c r="Y195" s="264"/>
      <c r="Z195" s="265"/>
      <c r="AA195" s="266"/>
      <c r="AB195" s="267" t="e">
        <f t="shared" si="13"/>
        <v>#DIV/0!</v>
      </c>
      <c r="AC195" s="268" t="e">
        <f t="shared" si="14"/>
        <v>#DIV/0!</v>
      </c>
    </row>
    <row r="196" spans="24:29" ht="12.75">
      <c r="X196" s="263"/>
      <c r="Y196" s="264"/>
      <c r="Z196" s="265"/>
      <c r="AA196" s="266"/>
      <c r="AB196" s="267" t="e">
        <f t="shared" si="13"/>
        <v>#DIV/0!</v>
      </c>
      <c r="AC196" s="268" t="e">
        <f t="shared" si="14"/>
        <v>#DIV/0!</v>
      </c>
    </row>
    <row r="197" spans="24:29" ht="12.75">
      <c r="X197" s="263"/>
      <c r="Y197" s="264"/>
      <c r="Z197" s="265"/>
      <c r="AA197" s="266"/>
      <c r="AB197" s="267" t="e">
        <f t="shared" si="13"/>
        <v>#DIV/0!</v>
      </c>
      <c r="AC197" s="268" t="e">
        <f t="shared" si="14"/>
        <v>#DIV/0!</v>
      </c>
    </row>
    <row r="198" spans="24:29" ht="13.5" thickBot="1">
      <c r="X198" s="280"/>
      <c r="Y198" s="281"/>
      <c r="Z198" s="282"/>
      <c r="AA198" s="283"/>
      <c r="AB198" s="284"/>
      <c r="AC198" s="285"/>
    </row>
    <row r="199" ht="13.5" thickTop="1">
      <c r="Y199" s="286"/>
    </row>
  </sheetData>
  <mergeCells count="74">
    <mergeCell ref="N9:O9"/>
    <mergeCell ref="N10:O10"/>
    <mergeCell ref="A5:C5"/>
    <mergeCell ref="B6:G6"/>
    <mergeCell ref="H6:M6"/>
    <mergeCell ref="B8:D8"/>
    <mergeCell ref="E8:G8"/>
    <mergeCell ref="H8:J8"/>
    <mergeCell ref="K8:M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B80:G80"/>
    <mergeCell ref="H80:M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42"/>
  <sheetViews>
    <sheetView workbookViewId="0" topLeftCell="M2">
      <selection activeCell="AH49" sqref="AH49"/>
    </sheetView>
  </sheetViews>
  <sheetFormatPr defaultColWidth="11.421875" defaultRowHeight="12.75"/>
  <cols>
    <col min="26" max="26" width="12.00390625" style="0" customWidth="1"/>
  </cols>
  <sheetData>
    <row r="4" ht="13.5" thickBot="1"/>
    <row r="5" spans="25:26" ht="14.25" thickBot="1" thickTop="1">
      <c r="Y5" s="324" t="s">
        <v>64</v>
      </c>
      <c r="Z5" s="297"/>
    </row>
    <row r="6" ht="13.5" thickBot="1"/>
    <row r="7" spans="1:2" ht="14.25" thickBot="1" thickTop="1">
      <c r="A7" s="324" t="s">
        <v>64</v>
      </c>
      <c r="B7" s="297"/>
    </row>
    <row r="8" spans="2:34" ht="13.5" thickBot="1">
      <c r="B8" s="220"/>
      <c r="C8" s="220"/>
      <c r="D8" s="220"/>
      <c r="E8" s="220"/>
      <c r="F8" s="220"/>
      <c r="G8" s="220"/>
      <c r="H8" s="220"/>
      <c r="I8" s="220"/>
      <c r="J8" s="220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34" ht="13.5" thickBot="1">
      <c r="A9" s="38"/>
      <c r="B9" s="95">
        <v>1.2</v>
      </c>
      <c r="C9" s="96">
        <v>1.3</v>
      </c>
      <c r="D9" s="212">
        <v>1.4</v>
      </c>
      <c r="E9" s="212">
        <v>1.5</v>
      </c>
      <c r="F9" s="96">
        <v>1.55</v>
      </c>
      <c r="G9" s="96">
        <v>1.6</v>
      </c>
      <c r="H9" s="212">
        <v>1.65</v>
      </c>
      <c r="I9" s="212">
        <v>1.7</v>
      </c>
      <c r="J9" s="212">
        <v>1.75</v>
      </c>
      <c r="Y9" s="38"/>
      <c r="Z9" s="95">
        <v>1.2</v>
      </c>
      <c r="AA9" s="96">
        <v>1.3</v>
      </c>
      <c r="AB9" s="212">
        <v>1.4</v>
      </c>
      <c r="AC9" s="212">
        <v>1.5</v>
      </c>
      <c r="AD9" s="96">
        <v>1.55</v>
      </c>
      <c r="AE9" s="96">
        <v>1.6</v>
      </c>
      <c r="AF9" s="212">
        <v>1.65</v>
      </c>
      <c r="AG9" s="212">
        <v>1.7</v>
      </c>
      <c r="AH9" s="212">
        <v>1.75</v>
      </c>
    </row>
    <row r="10" spans="1:34" ht="12.75">
      <c r="A10" s="33">
        <v>19</v>
      </c>
      <c r="B10" s="221">
        <v>0.01</v>
      </c>
      <c r="C10" s="222">
        <v>1.93</v>
      </c>
      <c r="D10" s="222">
        <v>1.64</v>
      </c>
      <c r="E10" s="222">
        <v>5.67</v>
      </c>
      <c r="F10" s="223">
        <v>7.61</v>
      </c>
      <c r="G10" s="222">
        <v>9.7</v>
      </c>
      <c r="H10" s="222">
        <v>10.88</v>
      </c>
      <c r="I10" s="222">
        <v>13.37</v>
      </c>
      <c r="J10" s="222">
        <v>18.98</v>
      </c>
      <c r="Y10" s="33">
        <v>17</v>
      </c>
      <c r="Z10" s="221">
        <v>0.01</v>
      </c>
      <c r="AA10" s="222">
        <v>0.44</v>
      </c>
      <c r="AB10" s="222">
        <v>1.44</v>
      </c>
      <c r="AC10" s="222">
        <v>5.07</v>
      </c>
      <c r="AD10" s="223">
        <v>7.18</v>
      </c>
      <c r="AE10" s="222">
        <v>9.2</v>
      </c>
      <c r="AF10" s="222">
        <v>10.24</v>
      </c>
      <c r="AG10" s="222">
        <v>12.93</v>
      </c>
      <c r="AH10" s="222">
        <v>18.63</v>
      </c>
    </row>
    <row r="11" spans="1:34" ht="12.75">
      <c r="A11" s="33">
        <v>20</v>
      </c>
      <c r="B11" s="221">
        <v>0.03</v>
      </c>
      <c r="C11" s="222">
        <v>0.57</v>
      </c>
      <c r="D11" s="222">
        <v>1.42</v>
      </c>
      <c r="E11" s="222">
        <v>5.44</v>
      </c>
      <c r="F11" s="223">
        <v>7.88</v>
      </c>
      <c r="G11" s="222">
        <v>9.09</v>
      </c>
      <c r="H11" s="222">
        <v>11.47</v>
      </c>
      <c r="I11" s="222">
        <v>16.36</v>
      </c>
      <c r="J11" s="222">
        <v>19.89</v>
      </c>
      <c r="Y11" s="33">
        <v>18</v>
      </c>
      <c r="Z11" s="221">
        <v>0.04</v>
      </c>
      <c r="AA11" s="222">
        <v>0.34</v>
      </c>
      <c r="AB11" s="222">
        <v>1.48</v>
      </c>
      <c r="AC11" s="222">
        <v>4.75</v>
      </c>
      <c r="AD11" s="223">
        <v>7.29</v>
      </c>
      <c r="AE11" s="222">
        <v>9.01</v>
      </c>
      <c r="AF11" s="222">
        <v>10.11</v>
      </c>
      <c r="AG11" s="222">
        <v>13.34</v>
      </c>
      <c r="AH11" s="222">
        <v>18.56</v>
      </c>
    </row>
    <row r="12" spans="1:34" ht="12.75">
      <c r="A12" s="33">
        <v>21</v>
      </c>
      <c r="B12" s="221">
        <v>0.05</v>
      </c>
      <c r="C12" s="222">
        <v>0.52</v>
      </c>
      <c r="D12" s="222">
        <v>1.84</v>
      </c>
      <c r="E12" s="222">
        <v>5.12</v>
      </c>
      <c r="F12" s="223">
        <v>7.47</v>
      </c>
      <c r="G12" s="222">
        <v>8.44</v>
      </c>
      <c r="H12" s="222">
        <v>11.13</v>
      </c>
      <c r="I12" s="222">
        <v>19.93</v>
      </c>
      <c r="J12" s="222">
        <v>37.91</v>
      </c>
      <c r="Y12" s="33">
        <v>19</v>
      </c>
      <c r="Z12" s="221">
        <v>0.04</v>
      </c>
      <c r="AA12" s="222">
        <v>0.44</v>
      </c>
      <c r="AB12" s="222">
        <v>1.53</v>
      </c>
      <c r="AC12" s="222">
        <v>5.53</v>
      </c>
      <c r="AD12" s="223">
        <v>7.66</v>
      </c>
      <c r="AE12" s="222">
        <v>8.59</v>
      </c>
      <c r="AF12" s="222">
        <v>10.35</v>
      </c>
      <c r="AG12" s="222">
        <v>12.83</v>
      </c>
      <c r="AH12" s="222">
        <v>18.34</v>
      </c>
    </row>
    <row r="13" spans="1:34" ht="12.75">
      <c r="A13" s="33">
        <v>22</v>
      </c>
      <c r="B13" s="221">
        <v>0.09</v>
      </c>
      <c r="C13" s="222">
        <v>0.38</v>
      </c>
      <c r="D13" s="222">
        <v>2.08</v>
      </c>
      <c r="E13" s="222">
        <v>5.46</v>
      </c>
      <c r="F13" s="223">
        <v>7.63</v>
      </c>
      <c r="G13" s="222">
        <v>9.02</v>
      </c>
      <c r="H13" s="222">
        <v>10.56</v>
      </c>
      <c r="I13" s="222">
        <v>13.8</v>
      </c>
      <c r="J13" s="222">
        <v>20.53</v>
      </c>
      <c r="Y13" s="33">
        <v>20</v>
      </c>
      <c r="Z13" s="221">
        <v>0.01</v>
      </c>
      <c r="AA13" s="222">
        <v>0.36</v>
      </c>
      <c r="AB13" s="222">
        <v>1.35</v>
      </c>
      <c r="AC13" s="222">
        <v>5.15</v>
      </c>
      <c r="AD13" s="223">
        <v>7.79</v>
      </c>
      <c r="AE13" s="222">
        <v>8.71</v>
      </c>
      <c r="AF13" s="222">
        <v>10.41</v>
      </c>
      <c r="AG13" s="222">
        <v>12.93</v>
      </c>
      <c r="AH13" s="222">
        <v>18.38</v>
      </c>
    </row>
    <row r="14" spans="1:34" ht="12.75">
      <c r="A14" s="33">
        <v>23</v>
      </c>
      <c r="B14" s="221">
        <v>0.01</v>
      </c>
      <c r="C14" s="222">
        <v>0.65</v>
      </c>
      <c r="D14" s="222">
        <v>1.82</v>
      </c>
      <c r="E14" s="222">
        <v>5.37</v>
      </c>
      <c r="F14" s="223">
        <v>7.97</v>
      </c>
      <c r="G14" s="222">
        <v>9.58</v>
      </c>
      <c r="H14" s="222">
        <v>12.17</v>
      </c>
      <c r="I14" s="222">
        <v>18.71</v>
      </c>
      <c r="J14" s="222">
        <v>40.18</v>
      </c>
      <c r="Y14" s="33">
        <v>21</v>
      </c>
      <c r="Z14" s="221">
        <v>0.06</v>
      </c>
      <c r="AA14" s="222">
        <v>0.52</v>
      </c>
      <c r="AB14" s="222">
        <v>1.47</v>
      </c>
      <c r="AC14" s="222">
        <v>5.86</v>
      </c>
      <c r="AD14" s="223">
        <v>6.94</v>
      </c>
      <c r="AE14" s="223">
        <v>9.22</v>
      </c>
      <c r="AF14" s="223">
        <v>10.06</v>
      </c>
      <c r="AG14" s="223">
        <v>12.44</v>
      </c>
      <c r="AH14" s="223">
        <v>18.12</v>
      </c>
    </row>
    <row r="15" spans="1:34" ht="12.75">
      <c r="A15" s="33">
        <v>24</v>
      </c>
      <c r="B15" s="221">
        <v>0.05</v>
      </c>
      <c r="C15" s="222">
        <v>0.42</v>
      </c>
      <c r="D15" s="222">
        <v>1.64</v>
      </c>
      <c r="E15" s="222">
        <v>5.23</v>
      </c>
      <c r="F15" s="223">
        <v>7.95</v>
      </c>
      <c r="G15" s="222">
        <v>9.06</v>
      </c>
      <c r="H15" s="222">
        <v>10.5</v>
      </c>
      <c r="I15" s="222">
        <v>12.42</v>
      </c>
      <c r="J15" s="222">
        <v>19.32</v>
      </c>
      <c r="Y15" s="33">
        <v>22</v>
      </c>
      <c r="Z15" s="221">
        <v>0.03</v>
      </c>
      <c r="AA15" s="222">
        <v>0.32</v>
      </c>
      <c r="AB15" s="222">
        <v>1.54</v>
      </c>
      <c r="AC15" s="222">
        <v>4.93</v>
      </c>
      <c r="AD15" s="223">
        <v>7.34</v>
      </c>
      <c r="AE15" s="223">
        <v>9.61</v>
      </c>
      <c r="AF15" s="223">
        <v>10.41</v>
      </c>
      <c r="AG15" s="223">
        <v>12.47</v>
      </c>
      <c r="AH15" s="223">
        <v>18.36</v>
      </c>
    </row>
    <row r="16" spans="1:34" ht="12.75">
      <c r="A16" s="33">
        <v>25</v>
      </c>
      <c r="B16" s="221">
        <v>0.03</v>
      </c>
      <c r="C16" s="222">
        <v>0.57</v>
      </c>
      <c r="D16" s="222">
        <v>1.72</v>
      </c>
      <c r="E16" s="222">
        <v>5.47</v>
      </c>
      <c r="F16" s="223">
        <v>7.08</v>
      </c>
      <c r="G16" s="222">
        <v>8.93</v>
      </c>
      <c r="H16" s="222">
        <v>11.95</v>
      </c>
      <c r="I16" s="222">
        <v>20.76</v>
      </c>
      <c r="J16" s="222">
        <v>44.78</v>
      </c>
      <c r="Y16" s="33">
        <v>23</v>
      </c>
      <c r="Z16" s="221">
        <v>0.01</v>
      </c>
      <c r="AA16" s="222">
        <v>0.4</v>
      </c>
      <c r="AB16" s="222">
        <v>1.62</v>
      </c>
      <c r="AC16" s="222">
        <v>4.89</v>
      </c>
      <c r="AD16" s="223">
        <v>7.55</v>
      </c>
      <c r="AE16" s="222">
        <v>8.21</v>
      </c>
      <c r="AF16" s="222">
        <v>10.82</v>
      </c>
      <c r="AG16" s="222">
        <v>14.05</v>
      </c>
      <c r="AH16" s="222">
        <v>18.22</v>
      </c>
    </row>
    <row r="17" spans="1:34" ht="12.75">
      <c r="A17" s="33">
        <v>26</v>
      </c>
      <c r="B17" s="221">
        <v>0.04</v>
      </c>
      <c r="C17" s="222">
        <v>0.55</v>
      </c>
      <c r="D17" s="222">
        <v>1.45</v>
      </c>
      <c r="E17" s="222">
        <v>5.4</v>
      </c>
      <c r="F17" s="223">
        <v>6.88</v>
      </c>
      <c r="G17" s="222">
        <v>8.47</v>
      </c>
      <c r="H17" s="222">
        <v>9.87</v>
      </c>
      <c r="I17" s="222">
        <v>16.33</v>
      </c>
      <c r="J17" s="222">
        <v>26.37</v>
      </c>
      <c r="Y17" s="33">
        <v>24</v>
      </c>
      <c r="Z17" s="221">
        <v>0.02</v>
      </c>
      <c r="AA17" s="222">
        <v>0.31</v>
      </c>
      <c r="AB17" s="222">
        <v>1.51</v>
      </c>
      <c r="AC17" s="222">
        <v>5.21</v>
      </c>
      <c r="AD17" s="223">
        <v>7.7</v>
      </c>
      <c r="AE17" s="222">
        <v>9.04</v>
      </c>
      <c r="AF17" s="222">
        <v>10.91</v>
      </c>
      <c r="AG17" s="222">
        <v>12.67</v>
      </c>
      <c r="AH17" s="222">
        <v>18.87</v>
      </c>
    </row>
    <row r="18" spans="1:34" ht="12.75">
      <c r="A18" s="33">
        <v>27</v>
      </c>
      <c r="B18" s="221">
        <v>0.03</v>
      </c>
      <c r="C18" s="222">
        <v>0.41</v>
      </c>
      <c r="D18" s="222">
        <v>1.54</v>
      </c>
      <c r="E18" s="222">
        <v>5.3</v>
      </c>
      <c r="F18" s="223">
        <v>7.7</v>
      </c>
      <c r="G18" s="222">
        <v>8.66</v>
      </c>
      <c r="H18" s="222">
        <v>11.47</v>
      </c>
      <c r="I18" s="222">
        <v>15.07</v>
      </c>
      <c r="J18" s="222">
        <v>27.39</v>
      </c>
      <c r="Y18" s="33">
        <v>25</v>
      </c>
      <c r="Z18" s="221">
        <v>0.03</v>
      </c>
      <c r="AA18" s="222">
        <v>0.26</v>
      </c>
      <c r="AB18" s="222">
        <v>1.7</v>
      </c>
      <c r="AC18" s="222">
        <v>4.92</v>
      </c>
      <c r="AD18" s="223">
        <v>7.68</v>
      </c>
      <c r="AE18" s="222">
        <v>9.17</v>
      </c>
      <c r="AF18" s="222">
        <v>10.27</v>
      </c>
      <c r="AG18" s="222">
        <v>12.85</v>
      </c>
      <c r="AH18" s="222">
        <v>18.81</v>
      </c>
    </row>
    <row r="19" spans="1:34" ht="12.75">
      <c r="A19" s="33">
        <v>28</v>
      </c>
      <c r="B19" s="221">
        <v>0.03</v>
      </c>
      <c r="C19" s="222">
        <v>0.66</v>
      </c>
      <c r="D19" s="222">
        <v>1.59</v>
      </c>
      <c r="E19" s="222">
        <v>5.36</v>
      </c>
      <c r="F19" s="223">
        <v>7.28</v>
      </c>
      <c r="G19" s="222">
        <v>8.88</v>
      </c>
      <c r="H19" s="222">
        <v>11.33</v>
      </c>
      <c r="I19" s="222">
        <v>18.83</v>
      </c>
      <c r="J19" s="222">
        <v>22.59</v>
      </c>
      <c r="Y19" s="33">
        <v>26</v>
      </c>
      <c r="Z19" s="221">
        <v>0.03</v>
      </c>
      <c r="AA19" s="222">
        <v>0.43</v>
      </c>
      <c r="AB19" s="222">
        <v>1.38</v>
      </c>
      <c r="AC19" s="222">
        <v>4.99</v>
      </c>
      <c r="AD19" s="223">
        <v>9.32</v>
      </c>
      <c r="AE19" s="222">
        <v>8.8</v>
      </c>
      <c r="AF19" s="222">
        <v>11.06</v>
      </c>
      <c r="AG19" s="222">
        <v>13.55</v>
      </c>
      <c r="AH19" s="222">
        <v>18.61</v>
      </c>
    </row>
    <row r="20" spans="1:34" ht="12.75">
      <c r="A20" s="33">
        <v>29</v>
      </c>
      <c r="B20" s="221">
        <v>0.03</v>
      </c>
      <c r="C20" s="222">
        <v>0.36</v>
      </c>
      <c r="D20" s="222">
        <v>1.53</v>
      </c>
      <c r="E20" s="222">
        <v>5.52</v>
      </c>
      <c r="F20" s="223">
        <v>7.85</v>
      </c>
      <c r="G20" s="222">
        <v>9.63</v>
      </c>
      <c r="H20" s="222">
        <v>11.12</v>
      </c>
      <c r="I20" s="222">
        <v>14.95</v>
      </c>
      <c r="J20" s="222">
        <v>36.34</v>
      </c>
      <c r="Y20" s="33">
        <v>27</v>
      </c>
      <c r="Z20" s="221">
        <v>0.05</v>
      </c>
      <c r="AA20" s="222">
        <v>0.34</v>
      </c>
      <c r="AB20" s="222">
        <v>1.28</v>
      </c>
      <c r="AC20" s="222">
        <v>5.17</v>
      </c>
      <c r="AD20" s="223">
        <v>7.63</v>
      </c>
      <c r="AE20" s="222">
        <v>9.89</v>
      </c>
      <c r="AF20" s="222">
        <v>10.02</v>
      </c>
      <c r="AG20" s="222">
        <v>13.98</v>
      </c>
      <c r="AH20" s="222">
        <v>18.43</v>
      </c>
    </row>
    <row r="21" spans="1:34" ht="13.5" thickBot="1">
      <c r="A21" s="80">
        <v>30</v>
      </c>
      <c r="B21" s="224">
        <v>0.01</v>
      </c>
      <c r="C21" s="225">
        <v>0.4</v>
      </c>
      <c r="D21" s="225">
        <v>1.59</v>
      </c>
      <c r="E21" s="225">
        <v>5.1</v>
      </c>
      <c r="F21" s="226">
        <v>7.55</v>
      </c>
      <c r="G21" s="225">
        <v>9.37</v>
      </c>
      <c r="H21" s="225">
        <v>10.62</v>
      </c>
      <c r="I21" s="225">
        <v>13.25</v>
      </c>
      <c r="J21" s="225">
        <v>18.85</v>
      </c>
      <c r="Y21" s="33">
        <v>28</v>
      </c>
      <c r="Z21" s="221">
        <v>0.06</v>
      </c>
      <c r="AA21" s="222">
        <v>0.37</v>
      </c>
      <c r="AB21" s="222">
        <v>1.67</v>
      </c>
      <c r="AC21" s="222">
        <v>5.35</v>
      </c>
      <c r="AD21" s="223">
        <v>7.25</v>
      </c>
      <c r="AE21" s="222">
        <v>9.28</v>
      </c>
      <c r="AF21" s="222">
        <v>9.81</v>
      </c>
      <c r="AG21" s="222">
        <v>13.11</v>
      </c>
      <c r="AH21" s="222">
        <v>18.67</v>
      </c>
    </row>
    <row r="22" spans="1:34" ht="12.75">
      <c r="A22" s="32">
        <v>35</v>
      </c>
      <c r="B22" s="227">
        <v>0.01</v>
      </c>
      <c r="C22" s="228">
        <v>2.07</v>
      </c>
      <c r="D22" s="228">
        <v>1.41</v>
      </c>
      <c r="E22" s="228">
        <v>4.66</v>
      </c>
      <c r="F22" s="229">
        <v>7.08</v>
      </c>
      <c r="G22" s="228">
        <v>8.38</v>
      </c>
      <c r="H22" s="228">
        <v>10.16</v>
      </c>
      <c r="I22" s="228">
        <v>13.1</v>
      </c>
      <c r="J22" s="228">
        <v>17.5</v>
      </c>
      <c r="Y22" s="33">
        <v>29</v>
      </c>
      <c r="Z22" s="227">
        <v>0.01</v>
      </c>
      <c r="AA22" s="222">
        <v>0.5</v>
      </c>
      <c r="AB22" s="222">
        <v>1.32</v>
      </c>
      <c r="AC22" s="222">
        <v>5.23</v>
      </c>
      <c r="AD22" s="223">
        <v>7.44</v>
      </c>
      <c r="AE22" s="222">
        <v>8.82</v>
      </c>
      <c r="AF22" s="222">
        <v>10.78</v>
      </c>
      <c r="AG22" s="222">
        <v>12.61</v>
      </c>
      <c r="AH22" s="222">
        <v>17.5</v>
      </c>
    </row>
    <row r="23" spans="1:34" ht="12.75">
      <c r="A23" s="33">
        <v>36</v>
      </c>
      <c r="B23" s="221">
        <v>0</v>
      </c>
      <c r="C23" s="222">
        <v>0.075</v>
      </c>
      <c r="D23" s="222">
        <v>1.56</v>
      </c>
      <c r="E23" s="222">
        <v>4.61</v>
      </c>
      <c r="F23" s="223">
        <v>7.27</v>
      </c>
      <c r="G23" s="222">
        <v>8.55</v>
      </c>
      <c r="H23" s="222">
        <v>11.05</v>
      </c>
      <c r="I23" s="222">
        <v>15.5</v>
      </c>
      <c r="J23" s="222">
        <v>21.43</v>
      </c>
      <c r="Y23" s="33">
        <v>30</v>
      </c>
      <c r="Z23" s="227">
        <v>0.03</v>
      </c>
      <c r="AA23" s="228">
        <v>0.42</v>
      </c>
      <c r="AB23" s="228">
        <v>1.58</v>
      </c>
      <c r="AC23" s="228">
        <v>5.39</v>
      </c>
      <c r="AD23" s="229">
        <v>7.84</v>
      </c>
      <c r="AE23" s="228">
        <v>9.45</v>
      </c>
      <c r="AF23" s="228">
        <v>10.33</v>
      </c>
      <c r="AG23" s="228">
        <v>13.68</v>
      </c>
      <c r="AH23" s="228">
        <v>18.31</v>
      </c>
    </row>
    <row r="24" spans="1:34" ht="13.5" thickBot="1">
      <c r="A24" s="33">
        <v>37</v>
      </c>
      <c r="B24" s="221">
        <v>0.03</v>
      </c>
      <c r="C24" s="222">
        <v>0.67</v>
      </c>
      <c r="D24" s="222">
        <v>1.7</v>
      </c>
      <c r="E24" s="222">
        <v>5.16</v>
      </c>
      <c r="F24" s="223">
        <v>7.32</v>
      </c>
      <c r="G24" s="222">
        <v>9.55</v>
      </c>
      <c r="H24" s="222">
        <v>10.88</v>
      </c>
      <c r="I24" s="222">
        <v>13.98</v>
      </c>
      <c r="J24" s="222">
        <v>19.35</v>
      </c>
      <c r="Y24" s="233">
        <v>31</v>
      </c>
      <c r="Z24" s="224">
        <v>0.02</v>
      </c>
      <c r="AA24" s="225">
        <v>0.47</v>
      </c>
      <c r="AB24" s="225">
        <v>1.6</v>
      </c>
      <c r="AC24" s="225">
        <v>5.34</v>
      </c>
      <c r="AD24" s="226">
        <v>7.66</v>
      </c>
      <c r="AE24" s="225">
        <v>9.36</v>
      </c>
      <c r="AF24" s="225">
        <v>10.23</v>
      </c>
      <c r="AG24" s="225">
        <v>14.4</v>
      </c>
      <c r="AH24" s="225">
        <v>17.83</v>
      </c>
    </row>
    <row r="25" spans="1:34" ht="12.75">
      <c r="A25" s="33">
        <v>38</v>
      </c>
      <c r="B25" s="221">
        <v>0.07</v>
      </c>
      <c r="C25" s="222">
        <v>0.67</v>
      </c>
      <c r="D25" s="222">
        <v>1.84</v>
      </c>
      <c r="E25" s="222">
        <v>4.79</v>
      </c>
      <c r="F25" s="223">
        <v>7.4</v>
      </c>
      <c r="G25" s="222">
        <v>8.52</v>
      </c>
      <c r="H25" s="222">
        <v>10.44</v>
      </c>
      <c r="I25" s="222">
        <v>13.47</v>
      </c>
      <c r="J25" s="222">
        <v>20.62</v>
      </c>
      <c r="Y25" s="32">
        <v>32</v>
      </c>
      <c r="Z25" s="227">
        <v>0.01</v>
      </c>
      <c r="AA25" s="228">
        <v>0.35</v>
      </c>
      <c r="AB25" s="228">
        <v>1.41</v>
      </c>
      <c r="AC25" s="228">
        <v>5.06</v>
      </c>
      <c r="AD25" s="229">
        <v>7.18</v>
      </c>
      <c r="AE25" s="228">
        <v>9</v>
      </c>
      <c r="AF25" s="228">
        <v>10.38</v>
      </c>
      <c r="AG25" s="228">
        <v>13.31</v>
      </c>
      <c r="AH25" s="228">
        <v>17.88</v>
      </c>
    </row>
    <row r="26" spans="1:34" ht="12.75">
      <c r="A26" s="33">
        <v>39</v>
      </c>
      <c r="B26" s="221">
        <v>0.03</v>
      </c>
      <c r="C26" s="222">
        <v>0.83</v>
      </c>
      <c r="D26" s="222">
        <v>1.38</v>
      </c>
      <c r="E26" s="222">
        <v>5.06</v>
      </c>
      <c r="F26" s="223">
        <v>7.6</v>
      </c>
      <c r="G26" s="222">
        <v>8.82</v>
      </c>
      <c r="H26" s="222">
        <v>10.87</v>
      </c>
      <c r="I26" s="222">
        <v>21.01</v>
      </c>
      <c r="J26" s="222">
        <v>47.73</v>
      </c>
      <c r="Y26" s="33">
        <v>33</v>
      </c>
      <c r="Z26" s="221">
        <v>0</v>
      </c>
      <c r="AA26" s="222">
        <v>0.38</v>
      </c>
      <c r="AB26" s="222">
        <v>1.25</v>
      </c>
      <c r="AC26" s="222">
        <v>4.65</v>
      </c>
      <c r="AD26" s="223">
        <v>7.38</v>
      </c>
      <c r="AE26" s="222">
        <v>8.62</v>
      </c>
      <c r="AF26" s="222">
        <v>10.5</v>
      </c>
      <c r="AG26" s="222">
        <v>12.77</v>
      </c>
      <c r="AH26" s="222">
        <v>16.97</v>
      </c>
    </row>
    <row r="27" spans="1:34" ht="12.75">
      <c r="A27" s="33">
        <v>40</v>
      </c>
      <c r="B27" s="221">
        <v>0.01</v>
      </c>
      <c r="C27" s="222">
        <v>0.74</v>
      </c>
      <c r="D27" s="222">
        <v>1.52</v>
      </c>
      <c r="E27" s="222">
        <v>5.07</v>
      </c>
      <c r="F27" s="223">
        <v>8.22</v>
      </c>
      <c r="G27" s="222">
        <v>9.17</v>
      </c>
      <c r="H27" s="222">
        <v>10.77</v>
      </c>
      <c r="I27" s="222">
        <v>13.28</v>
      </c>
      <c r="J27" s="222">
        <v>17.76</v>
      </c>
      <c r="Y27" s="33">
        <v>34</v>
      </c>
      <c r="Z27" s="221">
        <v>0.02</v>
      </c>
      <c r="AA27" s="222">
        <v>0.37</v>
      </c>
      <c r="AB27" s="222">
        <v>1.25</v>
      </c>
      <c r="AC27" s="222">
        <v>4.67</v>
      </c>
      <c r="AD27" s="223">
        <v>6.91</v>
      </c>
      <c r="AE27" s="222">
        <v>9.84</v>
      </c>
      <c r="AF27" s="222">
        <v>10.75</v>
      </c>
      <c r="AG27" s="222">
        <v>13.47</v>
      </c>
      <c r="AH27" s="222">
        <v>17.72</v>
      </c>
    </row>
    <row r="28" spans="1:34" ht="12.75">
      <c r="A28" s="33">
        <v>41</v>
      </c>
      <c r="B28" s="221">
        <v>0.01</v>
      </c>
      <c r="C28" s="222">
        <v>1.48</v>
      </c>
      <c r="D28" s="222">
        <v>1.49</v>
      </c>
      <c r="E28" s="222">
        <v>4.72</v>
      </c>
      <c r="F28" s="223">
        <v>7.55</v>
      </c>
      <c r="G28" s="222">
        <v>8.97</v>
      </c>
      <c r="H28" s="222">
        <v>10.18</v>
      </c>
      <c r="I28" s="222">
        <v>13.35</v>
      </c>
      <c r="J28" s="222">
        <v>17.55</v>
      </c>
      <c r="Y28" s="33">
        <v>35</v>
      </c>
      <c r="Z28" s="221">
        <v>0.05</v>
      </c>
      <c r="AA28" s="222">
        <v>0.29</v>
      </c>
      <c r="AB28" s="222">
        <v>1.35</v>
      </c>
      <c r="AC28" s="222">
        <v>4.77</v>
      </c>
      <c r="AD28" s="223">
        <v>7.11</v>
      </c>
      <c r="AE28" s="222">
        <v>8.87</v>
      </c>
      <c r="AF28" s="222">
        <v>11.33</v>
      </c>
      <c r="AG28" s="222">
        <v>14.03</v>
      </c>
      <c r="AH28" s="222">
        <v>17.35</v>
      </c>
    </row>
    <row r="29" spans="1:34" ht="12.75">
      <c r="A29" s="33">
        <v>42</v>
      </c>
      <c r="B29" s="221">
        <v>0.04</v>
      </c>
      <c r="C29" s="222">
        <v>0.74</v>
      </c>
      <c r="D29" s="222">
        <v>1.45</v>
      </c>
      <c r="E29" s="222">
        <v>4.72</v>
      </c>
      <c r="F29" s="223">
        <v>7.51</v>
      </c>
      <c r="G29" s="222">
        <v>9.47</v>
      </c>
      <c r="H29" s="222">
        <v>10.84</v>
      </c>
      <c r="I29" s="222">
        <v>13.87</v>
      </c>
      <c r="J29" s="222">
        <v>18.2</v>
      </c>
      <c r="Y29" s="33">
        <v>36</v>
      </c>
      <c r="Z29" s="221">
        <v>0.02</v>
      </c>
      <c r="AA29" s="222">
        <v>0.44</v>
      </c>
      <c r="AB29" s="222">
        <v>1.25</v>
      </c>
      <c r="AC29" s="222">
        <v>5.01</v>
      </c>
      <c r="AD29" s="223">
        <v>6.81</v>
      </c>
      <c r="AE29" s="222">
        <v>9</v>
      </c>
      <c r="AF29" s="222">
        <v>10.38</v>
      </c>
      <c r="AG29" s="222">
        <v>13.16</v>
      </c>
      <c r="AH29" s="222">
        <v>17.81</v>
      </c>
    </row>
    <row r="30" spans="1:34" ht="12.75">
      <c r="A30" s="33">
        <v>43</v>
      </c>
      <c r="B30" s="221">
        <v>0</v>
      </c>
      <c r="C30" s="222">
        <v>0.01</v>
      </c>
      <c r="D30" s="222">
        <v>1.4</v>
      </c>
      <c r="E30" s="222">
        <v>4.79</v>
      </c>
      <c r="F30" s="223">
        <v>7.97</v>
      </c>
      <c r="G30" s="222">
        <v>9.3</v>
      </c>
      <c r="H30" s="222">
        <v>10.45</v>
      </c>
      <c r="I30" s="222">
        <v>13.99</v>
      </c>
      <c r="J30" s="222">
        <v>19.19</v>
      </c>
      <c r="Y30" s="33">
        <v>37</v>
      </c>
      <c r="Z30" s="221">
        <v>0.03</v>
      </c>
      <c r="AA30" s="222">
        <v>0.3</v>
      </c>
      <c r="AB30" s="222">
        <v>1.22</v>
      </c>
      <c r="AC30" s="222">
        <v>4.73</v>
      </c>
      <c r="AD30" s="223">
        <v>7.39</v>
      </c>
      <c r="AE30" s="222">
        <v>8.9</v>
      </c>
      <c r="AF30" s="222">
        <v>10.33</v>
      </c>
      <c r="AG30" s="222">
        <v>12.83</v>
      </c>
      <c r="AH30" s="222">
        <v>16.67</v>
      </c>
    </row>
    <row r="31" spans="1:34" ht="12.75">
      <c r="A31" s="33">
        <v>44</v>
      </c>
      <c r="B31" s="221">
        <v>0.03</v>
      </c>
      <c r="C31" s="222">
        <v>0.93</v>
      </c>
      <c r="D31" s="222">
        <v>1.5</v>
      </c>
      <c r="E31" s="222">
        <v>4.91</v>
      </c>
      <c r="F31" s="223">
        <v>7.02</v>
      </c>
      <c r="G31" s="222">
        <v>8.71</v>
      </c>
      <c r="H31" s="222">
        <v>11.25</v>
      </c>
      <c r="I31" s="222">
        <v>13.62</v>
      </c>
      <c r="J31" s="222">
        <v>21.59</v>
      </c>
      <c r="Y31" s="33">
        <v>38</v>
      </c>
      <c r="Z31" s="221">
        <v>0.03</v>
      </c>
      <c r="AA31" s="222">
        <v>0.35</v>
      </c>
      <c r="AB31" s="222">
        <v>1.28</v>
      </c>
      <c r="AC31" s="222">
        <v>4.75</v>
      </c>
      <c r="AD31" s="223">
        <v>6.96</v>
      </c>
      <c r="AE31" s="222">
        <v>8.44</v>
      </c>
      <c r="AF31" s="222">
        <v>10.41</v>
      </c>
      <c r="AG31" s="222">
        <v>12.29</v>
      </c>
      <c r="AH31" s="222">
        <v>17.3</v>
      </c>
    </row>
    <row r="32" spans="1:34" ht="12.75">
      <c r="A32" s="33">
        <v>45</v>
      </c>
      <c r="B32" s="221">
        <v>0</v>
      </c>
      <c r="C32" s="222">
        <v>0.69</v>
      </c>
      <c r="D32" s="230">
        <v>1.09</v>
      </c>
      <c r="E32" s="222">
        <v>4.96</v>
      </c>
      <c r="F32" s="223">
        <v>7.18</v>
      </c>
      <c r="G32" s="222">
        <v>9.31</v>
      </c>
      <c r="H32" s="230">
        <v>10.66</v>
      </c>
      <c r="I32" s="222">
        <v>12.54</v>
      </c>
      <c r="J32" s="222">
        <v>18.55</v>
      </c>
      <c r="Y32" s="33">
        <v>39</v>
      </c>
      <c r="Z32" s="221">
        <v>0</v>
      </c>
      <c r="AA32" s="222">
        <v>0.24</v>
      </c>
      <c r="AB32" s="222">
        <v>1.37</v>
      </c>
      <c r="AC32" s="222">
        <v>4.93</v>
      </c>
      <c r="AD32" s="223">
        <v>7.16</v>
      </c>
      <c r="AE32" s="222">
        <v>9.13</v>
      </c>
      <c r="AF32" s="222">
        <v>10.64</v>
      </c>
      <c r="AG32" s="222">
        <v>13.05</v>
      </c>
      <c r="AH32" s="222">
        <v>18.4</v>
      </c>
    </row>
    <row r="33" spans="1:34" ht="12.75">
      <c r="A33" s="33">
        <v>46</v>
      </c>
      <c r="B33" s="221">
        <v>0</v>
      </c>
      <c r="C33" s="222">
        <v>0.78</v>
      </c>
      <c r="D33" s="222">
        <v>1.32</v>
      </c>
      <c r="E33" s="222">
        <v>4.96</v>
      </c>
      <c r="F33" s="223">
        <v>7.07</v>
      </c>
      <c r="G33" s="222">
        <v>8.55</v>
      </c>
      <c r="H33" s="222">
        <v>10.9</v>
      </c>
      <c r="I33" s="222">
        <v>14.11</v>
      </c>
      <c r="J33" s="222">
        <v>22.12</v>
      </c>
      <c r="Y33" s="33">
        <v>40</v>
      </c>
      <c r="Z33" s="221">
        <v>0.01</v>
      </c>
      <c r="AA33" s="222">
        <v>0.38</v>
      </c>
      <c r="AB33" s="230">
        <v>1.43</v>
      </c>
      <c r="AC33" s="222">
        <v>4.57</v>
      </c>
      <c r="AD33" s="223">
        <v>7.22</v>
      </c>
      <c r="AE33" s="222">
        <v>8.52</v>
      </c>
      <c r="AF33" s="230">
        <v>10.49</v>
      </c>
      <c r="AG33" s="222">
        <v>12.81</v>
      </c>
      <c r="AH33" s="222">
        <v>17.42</v>
      </c>
    </row>
    <row r="34" spans="1:34" ht="12.75">
      <c r="A34" s="62" t="s">
        <v>14</v>
      </c>
      <c r="B34" s="67">
        <f aca="true" t="shared" si="0" ref="B34:J34">AVERAGE(B10:B33)</f>
        <v>0.026666666666666672</v>
      </c>
      <c r="C34" s="208">
        <f t="shared" si="0"/>
        <v>0.7127083333333334</v>
      </c>
      <c r="D34" s="213">
        <f t="shared" si="0"/>
        <v>1.5633333333333332</v>
      </c>
      <c r="E34" s="213">
        <f t="shared" si="0"/>
        <v>5.1187499999999995</v>
      </c>
      <c r="F34" s="213">
        <f t="shared" si="0"/>
        <v>7.501666666666666</v>
      </c>
      <c r="G34" s="213">
        <f t="shared" si="0"/>
        <v>9.005416666666667</v>
      </c>
      <c r="H34" s="213">
        <f t="shared" si="0"/>
        <v>10.896666666666668</v>
      </c>
      <c r="I34" s="213">
        <f t="shared" si="0"/>
        <v>15.233333333333334</v>
      </c>
      <c r="J34" s="213">
        <f t="shared" si="0"/>
        <v>24.780000000000005</v>
      </c>
      <c r="Y34" s="33">
        <v>41</v>
      </c>
      <c r="Z34" s="221">
        <v>0.01</v>
      </c>
      <c r="AA34" s="222">
        <v>0.37</v>
      </c>
      <c r="AB34" s="222">
        <v>1.17</v>
      </c>
      <c r="AC34" s="222">
        <v>4.76</v>
      </c>
      <c r="AD34" s="223">
        <v>8.82</v>
      </c>
      <c r="AE34" s="222">
        <v>8.6</v>
      </c>
      <c r="AF34" s="222">
        <v>10.61</v>
      </c>
      <c r="AG34" s="222">
        <v>12.53</v>
      </c>
      <c r="AH34" s="222">
        <v>17.3</v>
      </c>
    </row>
    <row r="35" spans="1:34" ht="12.75">
      <c r="A35" s="63" t="s">
        <v>10</v>
      </c>
      <c r="B35" s="68">
        <f aca="true" t="shared" si="1" ref="B35:J35">STDEV(B10:B33)</f>
        <v>0.02277807234403616</v>
      </c>
      <c r="C35" s="209">
        <f t="shared" si="1"/>
        <v>0.4892607093019697</v>
      </c>
      <c r="D35" s="214">
        <f t="shared" si="1"/>
        <v>0.2052075654734424</v>
      </c>
      <c r="E35" s="214">
        <f t="shared" si="1"/>
        <v>0.3063716484215357</v>
      </c>
      <c r="F35" s="214">
        <f t="shared" si="1"/>
        <v>0.35589039185470905</v>
      </c>
      <c r="G35" s="214">
        <f t="shared" si="1"/>
        <v>0.4158070117427907</v>
      </c>
      <c r="H35" s="214">
        <f t="shared" si="1"/>
        <v>0.5425757143450467</v>
      </c>
      <c r="I35" s="214">
        <f t="shared" si="1"/>
        <v>2.6550848126413524</v>
      </c>
      <c r="J35" s="214">
        <f t="shared" si="1"/>
        <v>9.249663213610388</v>
      </c>
      <c r="Y35" s="33">
        <v>42</v>
      </c>
      <c r="Z35" s="221">
        <v>0.04</v>
      </c>
      <c r="AA35" s="222">
        <v>0.34</v>
      </c>
      <c r="AB35" s="230">
        <v>1.23</v>
      </c>
      <c r="AC35" s="222">
        <v>4.41</v>
      </c>
      <c r="AD35" s="223">
        <v>6.91</v>
      </c>
      <c r="AE35" s="222">
        <v>8.66</v>
      </c>
      <c r="AF35" s="230">
        <v>10.36</v>
      </c>
      <c r="AG35" s="222">
        <v>12.38</v>
      </c>
      <c r="AH35" s="222">
        <v>17.22</v>
      </c>
    </row>
    <row r="36" spans="1:34" ht="12.75">
      <c r="A36" s="64" t="s">
        <v>15</v>
      </c>
      <c r="B36" s="71">
        <f aca="true" t="shared" si="2" ref="B36:J36">MAX(B10:B33)</f>
        <v>0.09</v>
      </c>
      <c r="C36" s="210">
        <f t="shared" si="2"/>
        <v>2.07</v>
      </c>
      <c r="D36" s="215">
        <f t="shared" si="2"/>
        <v>2.08</v>
      </c>
      <c r="E36" s="215">
        <f t="shared" si="2"/>
        <v>5.67</v>
      </c>
      <c r="F36" s="215">
        <f t="shared" si="2"/>
        <v>8.22</v>
      </c>
      <c r="G36" s="215">
        <f t="shared" si="2"/>
        <v>9.7</v>
      </c>
      <c r="H36" s="215">
        <f t="shared" si="2"/>
        <v>12.17</v>
      </c>
      <c r="I36" s="215">
        <f t="shared" si="2"/>
        <v>21.01</v>
      </c>
      <c r="J36" s="215">
        <f t="shared" si="2"/>
        <v>47.73</v>
      </c>
      <c r="Y36" s="33">
        <v>43</v>
      </c>
      <c r="Z36" s="221">
        <v>0.03</v>
      </c>
      <c r="AA36" s="222">
        <v>0.37</v>
      </c>
      <c r="AB36" s="222">
        <v>1.44</v>
      </c>
      <c r="AC36" s="222">
        <v>4.71</v>
      </c>
      <c r="AD36" s="223">
        <v>7.09</v>
      </c>
      <c r="AE36" s="222">
        <v>9.05</v>
      </c>
      <c r="AF36" s="222">
        <v>10.82</v>
      </c>
      <c r="AG36" s="222">
        <v>12.05</v>
      </c>
      <c r="AH36" s="222">
        <v>18.62</v>
      </c>
    </row>
    <row r="37" spans="1:34" ht="13.5" thickBot="1">
      <c r="A37" s="65" t="s">
        <v>16</v>
      </c>
      <c r="B37" s="73">
        <f aca="true" t="shared" si="3" ref="B37:J37">MIN(B10:B33)</f>
        <v>0</v>
      </c>
      <c r="C37" s="211">
        <f t="shared" si="3"/>
        <v>0.01</v>
      </c>
      <c r="D37" s="216">
        <f t="shared" si="3"/>
        <v>1.09</v>
      </c>
      <c r="E37" s="216">
        <f t="shared" si="3"/>
        <v>4.61</v>
      </c>
      <c r="F37" s="216">
        <f t="shared" si="3"/>
        <v>6.88</v>
      </c>
      <c r="G37" s="216">
        <f t="shared" si="3"/>
        <v>8.38</v>
      </c>
      <c r="H37" s="216">
        <f t="shared" si="3"/>
        <v>9.87</v>
      </c>
      <c r="I37" s="216">
        <f t="shared" si="3"/>
        <v>12.42</v>
      </c>
      <c r="J37" s="216">
        <f t="shared" si="3"/>
        <v>17.5</v>
      </c>
      <c r="Y37" s="62" t="s">
        <v>14</v>
      </c>
      <c r="Z37" s="67">
        <f>AVERAGE(Z10:Z36)</f>
        <v>0.025925925925925932</v>
      </c>
      <c r="AA37" s="67">
        <f>AVERAGE(AA10:AA36)</f>
        <v>0.37407407407407406</v>
      </c>
      <c r="AB37" s="67">
        <f aca="true" t="shared" si="4" ref="AB37:AH37">AVERAGE(AB10:AB36)</f>
        <v>1.4118518518518517</v>
      </c>
      <c r="AC37" s="67">
        <f t="shared" si="4"/>
        <v>4.992592592592594</v>
      </c>
      <c r="AD37" s="67">
        <f t="shared" si="4"/>
        <v>7.452222222222222</v>
      </c>
      <c r="AE37" s="67">
        <f t="shared" si="4"/>
        <v>8.99962962962963</v>
      </c>
      <c r="AF37" s="67">
        <f t="shared" si="4"/>
        <v>10.474444444444446</v>
      </c>
      <c r="AG37" s="67">
        <f t="shared" si="4"/>
        <v>13.056296296296297</v>
      </c>
      <c r="AH37" s="67">
        <f t="shared" si="4"/>
        <v>18.011111111111113</v>
      </c>
    </row>
    <row r="38" spans="1:34" ht="13.5" thickBot="1">
      <c r="A38" s="66"/>
      <c r="B38" s="218"/>
      <c r="C38" s="217"/>
      <c r="D38" s="219"/>
      <c r="E38" s="217"/>
      <c r="F38" s="219"/>
      <c r="G38" s="217"/>
      <c r="H38" s="219"/>
      <c r="I38" s="219"/>
      <c r="J38" s="219"/>
      <c r="Y38" s="63" t="s">
        <v>10</v>
      </c>
      <c r="Z38" s="68">
        <f>STDEV(Z10:Z36)</f>
        <v>0.016929550691311523</v>
      </c>
      <c r="AA38" s="68">
        <f>STDEV(AA10:AA36)</f>
        <v>0.06817732869618863</v>
      </c>
      <c r="AB38" s="68">
        <f aca="true" t="shared" si="5" ref="AB38:AH38">STDEV(AB10:AB36)</f>
        <v>0.14770128474617036</v>
      </c>
      <c r="AC38" s="68">
        <f t="shared" si="5"/>
        <v>0.3253115972842256</v>
      </c>
      <c r="AD38" s="68">
        <f t="shared" si="5"/>
        <v>0.5545152653328921</v>
      </c>
      <c r="AE38" s="68">
        <f t="shared" si="5"/>
        <v>0.4094224964834624</v>
      </c>
      <c r="AF38" s="68">
        <f t="shared" si="5"/>
        <v>0.33564327828274715</v>
      </c>
      <c r="AG38" s="68">
        <f t="shared" si="5"/>
        <v>0.5975085976088675</v>
      </c>
      <c r="AH38" s="68">
        <f t="shared" si="5"/>
        <v>0.6140617191062647</v>
      </c>
    </row>
    <row r="39" spans="1:34" ht="13.5" thickBot="1">
      <c r="A39" s="298" t="s">
        <v>65</v>
      </c>
      <c r="B39" s="296"/>
      <c r="Y39" s="64" t="s">
        <v>15</v>
      </c>
      <c r="Z39" s="71">
        <f>MAX(Z10:Z36)</f>
        <v>0.06</v>
      </c>
      <c r="AA39" s="71">
        <f>MAX(AA10:AA36)</f>
        <v>0.52</v>
      </c>
      <c r="AB39" s="71">
        <f aca="true" t="shared" si="6" ref="AB39:AH39">MAX(AB10:AB36)</f>
        <v>1.7</v>
      </c>
      <c r="AC39" s="71">
        <f t="shared" si="6"/>
        <v>5.86</v>
      </c>
      <c r="AD39" s="71">
        <f t="shared" si="6"/>
        <v>9.32</v>
      </c>
      <c r="AE39" s="71">
        <f t="shared" si="6"/>
        <v>9.89</v>
      </c>
      <c r="AF39" s="71">
        <f t="shared" si="6"/>
        <v>11.33</v>
      </c>
      <c r="AG39" s="71">
        <f t="shared" si="6"/>
        <v>14.4</v>
      </c>
      <c r="AH39" s="71">
        <f t="shared" si="6"/>
        <v>18.87</v>
      </c>
    </row>
    <row r="40" spans="25:34" ht="13.5" thickBot="1">
      <c r="Y40" s="65" t="s">
        <v>16</v>
      </c>
      <c r="Z40" s="73">
        <f>MIN(Z10:Z36)</f>
        <v>0</v>
      </c>
      <c r="AA40" s="73">
        <f>MIN(AA10:AA36)</f>
        <v>0.24</v>
      </c>
      <c r="AB40" s="73">
        <f aca="true" t="shared" si="7" ref="AB40:AH40">MIN(AB10:AB36)</f>
        <v>1.17</v>
      </c>
      <c r="AC40" s="73">
        <f t="shared" si="7"/>
        <v>4.41</v>
      </c>
      <c r="AD40" s="73">
        <f t="shared" si="7"/>
        <v>6.81</v>
      </c>
      <c r="AE40" s="73">
        <f t="shared" si="7"/>
        <v>8.21</v>
      </c>
      <c r="AF40" s="73">
        <f t="shared" si="7"/>
        <v>9.81</v>
      </c>
      <c r="AG40" s="73">
        <f t="shared" si="7"/>
        <v>12.05</v>
      </c>
      <c r="AH40" s="73">
        <f t="shared" si="7"/>
        <v>16.67</v>
      </c>
    </row>
    <row r="41" spans="25:34" ht="13.5" thickBot="1">
      <c r="Y41" s="66"/>
      <c r="Z41" s="218"/>
      <c r="AA41" s="217"/>
      <c r="AB41" s="219"/>
      <c r="AC41" s="217"/>
      <c r="AD41" s="219"/>
      <c r="AE41" s="217"/>
      <c r="AF41" s="219"/>
      <c r="AG41" s="219"/>
      <c r="AH41" s="219"/>
    </row>
    <row r="42" spans="25:26" ht="13.5" thickBot="1">
      <c r="Y42" s="232" t="s">
        <v>65</v>
      </c>
      <c r="Z42" s="231"/>
    </row>
  </sheetData>
  <mergeCells count="3">
    <mergeCell ref="A7:B7"/>
    <mergeCell ref="A39:B39"/>
    <mergeCell ref="Y5:Z5"/>
  </mergeCells>
  <printOptions/>
  <pageMargins left="0.42" right="0.43" top="0.41" bottom="0.63" header="0.28" footer="0.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2005-05-02T08:51:09Z</cp:lastPrinted>
  <dcterms:created xsi:type="dcterms:W3CDTF">2004-06-04T09:20:24Z</dcterms:created>
  <dcterms:modified xsi:type="dcterms:W3CDTF">2005-07-12T15:32:41Z</dcterms:modified>
  <cp:category/>
  <cp:version/>
  <cp:contentType/>
  <cp:contentStatus/>
</cp:coreProperties>
</file>