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1"/>
  </bookViews>
  <sheets>
    <sheet name="Panel" sheetId="1" r:id="rId1"/>
    <sheet name="Module" sheetId="2" r:id="rId2"/>
    <sheet name="Tabelle3" sheetId="3" r:id="rId3"/>
  </sheets>
  <externalReferences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B70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Ic &gt; 110 nA</t>
        </r>
      </text>
    </comment>
  </commentList>
</comments>
</file>

<file path=xl/sharedStrings.xml><?xml version="1.0" encoding="utf-8"?>
<sst xmlns="http://schemas.openxmlformats.org/spreadsheetml/2006/main" count="184" uniqueCount="112">
  <si>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</si>
  <si>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</si>
  <si>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</si>
  <si>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</si>
  <si>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</si>
  <si>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</si>
  <si>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</si>
  <si>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</si>
  <si>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</si>
  <si>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</si>
  <si>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</si>
  <si>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</si>
  <si>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</si>
  <si>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</si>
  <si>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</si>
  <si>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</si>
  <si>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</si>
  <si>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</si>
  <si>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</si>
  <si>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</si>
  <si>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</si>
  <si>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</si>
  <si>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</si>
  <si>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</si>
  <si>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</si>
  <si>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</si>
  <si>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</si>
  <si>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</si>
  <si>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</si>
  <si>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</si>
  <si>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</si>
  <si>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</si>
  <si>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</si>
  <si>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</si>
  <si>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</si>
  <si>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</si>
  <si>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</si>
  <si>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</si>
  <si>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</si>
  <si>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</si>
  <si>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</si>
  <si>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</si>
  <si>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</si>
  <si>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</si>
  <si>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</si>
  <si>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</si>
  <si>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</si>
  <si>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</si>
  <si>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</si>
  <si>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</si>
  <si>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</si>
  <si>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</si>
  <si>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</si>
  <si>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</si>
  <si>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</si>
  <si>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</si>
  <si>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</si>
  <si>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</si>
  <si>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</si>
  <si>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</si>
  <si>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</si>
  <si>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</si>
  <si>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</si>
  <si>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t>FM_Hd_30</t>
  </si>
  <si>
    <t>MODULE    FM_Hd_30</t>
  </si>
  <si>
    <t>MODULE   FM_Hd_30</t>
  </si>
  <si>
    <t>A_133</t>
  </si>
  <si>
    <t>B_116</t>
  </si>
  <si>
    <r>
      <t>BU</t>
    </r>
    <r>
      <rPr>
        <sz val="7"/>
        <rFont val="Arial"/>
        <family val="2"/>
      </rPr>
      <t>-206 cm</t>
    </r>
  </si>
  <si>
    <t>w</t>
  </si>
  <si>
    <t>BU_6</t>
  </si>
  <si>
    <t>BU-45</t>
  </si>
  <si>
    <t>BU_6s</t>
  </si>
  <si>
    <t>X</t>
  </si>
  <si>
    <t>BU_7</t>
  </si>
  <si>
    <t>BU_7s</t>
  </si>
  <si>
    <t>A</t>
  </si>
  <si>
    <t>B</t>
  </si>
  <si>
    <t>C</t>
  </si>
  <si>
    <t>"-B/2A"</t>
  </si>
  <si>
    <t>BU_8</t>
  </si>
  <si>
    <t>BU_8s</t>
  </si>
  <si>
    <t>Cu-folie</t>
  </si>
  <si>
    <t>withaut Fe55</t>
  </si>
  <si>
    <t>BU_9</t>
  </si>
  <si>
    <t>BU_9s</t>
  </si>
  <si>
    <t>BU_10</t>
  </si>
  <si>
    <t>BU_10s</t>
  </si>
  <si>
    <t>BU_11</t>
  </si>
  <si>
    <t>BU_11s</t>
  </si>
  <si>
    <t>Bu_6</t>
  </si>
  <si>
    <t>Bu_7</t>
  </si>
  <si>
    <t>Bu_8</t>
  </si>
  <si>
    <t>Bu_9</t>
  </si>
  <si>
    <t>Bu_10</t>
  </si>
  <si>
    <t>BU_12</t>
  </si>
  <si>
    <t>BU_12s</t>
  </si>
  <si>
    <t>Ph_AL</t>
  </si>
  <si>
    <t>Ph_AU</t>
  </si>
  <si>
    <t>Ph_BL</t>
  </si>
  <si>
    <t>Ph_BU</t>
  </si>
  <si>
    <t>Ph_summ</t>
  </si>
  <si>
    <t>full</t>
  </si>
  <si>
    <t>§ 5mb</t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</si>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</sst>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8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"/>
      <name val="Arial"/>
      <family val="2"/>
    </font>
    <font>
      <sz val="1.75"/>
      <name val="Arial"/>
      <family val="0"/>
    </font>
    <font>
      <sz val="1.5"/>
      <name val="Arial"/>
      <family val="0"/>
    </font>
    <font>
      <sz val="1.25"/>
      <name val="Arial"/>
      <family val="2"/>
    </font>
    <font>
      <sz val="2"/>
      <name val="Arial"/>
      <family val="0"/>
    </font>
    <font>
      <b/>
      <i/>
      <sz val="1.25"/>
      <name val="Arial"/>
      <family val="2"/>
    </font>
    <font>
      <vertAlign val="superscript"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sz val="8.25"/>
      <name val="Arial"/>
      <family val="2"/>
    </font>
    <font>
      <vertAlign val="subscript"/>
      <sz val="8.25"/>
      <name val="Arial"/>
      <family val="2"/>
    </font>
    <font>
      <b/>
      <sz val="5.75"/>
      <name val="Arial"/>
      <family val="2"/>
    </font>
    <font>
      <sz val="5.75"/>
      <name val="Arial"/>
      <family val="2"/>
    </font>
    <font>
      <sz val="10.25"/>
      <name val="Arial"/>
      <family val="0"/>
    </font>
    <font>
      <b/>
      <i/>
      <sz val="9"/>
      <color indexed="12"/>
      <name val="Arial"/>
      <family val="2"/>
    </font>
    <font>
      <sz val="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perscript"/>
      <sz val="8.25"/>
      <name val="Arial"/>
      <family val="0"/>
    </font>
    <font>
      <vertAlign val="superscript"/>
      <sz val="8"/>
      <name val="Arial"/>
      <family val="0"/>
    </font>
    <font>
      <b/>
      <i/>
      <sz val="9.75"/>
      <color indexed="17"/>
      <name val="Georgia"/>
      <family val="1"/>
    </font>
    <font>
      <b/>
      <sz val="10"/>
      <color indexed="12"/>
      <name val="Arial"/>
      <family val="2"/>
    </font>
    <font>
      <sz val="9.75"/>
      <color indexed="12"/>
      <name val="Arial"/>
      <family val="2"/>
    </font>
    <font>
      <sz val="8.25"/>
      <color indexed="12"/>
      <name val="Arial"/>
      <family val="2"/>
    </font>
    <font>
      <b/>
      <sz val="9.25"/>
      <color indexed="12"/>
      <name val="Arial"/>
      <family val="2"/>
    </font>
    <font>
      <b/>
      <vertAlign val="superscript"/>
      <sz val="11"/>
      <color indexed="12"/>
      <name val="Arial"/>
      <family val="2"/>
    </font>
    <font>
      <b/>
      <vertAlign val="superscript"/>
      <sz val="9.25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vertAlign val="superscript"/>
      <sz val="11"/>
      <color indexed="12"/>
      <name val="Georgia"/>
      <family val="1"/>
    </font>
    <font>
      <i/>
      <sz val="8.25"/>
      <name val="Arial"/>
      <family val="2"/>
    </font>
    <font>
      <i/>
      <vertAlign val="superscript"/>
      <sz val="8.2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sz val="10"/>
      <name val="Georgia"/>
      <family val="1"/>
    </font>
    <font>
      <sz val="5"/>
      <name val="Arial"/>
      <family val="2"/>
    </font>
    <font>
      <b/>
      <i/>
      <vertAlign val="superscript"/>
      <sz val="10"/>
      <name val="Arial"/>
      <family val="2"/>
    </font>
    <font>
      <b/>
      <i/>
      <vertAlign val="superscript"/>
      <sz val="9.5"/>
      <name val="Arial"/>
      <family val="2"/>
    </font>
    <font>
      <sz val="5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54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6" fillId="3" borderId="49" xfId="0" applyFont="1" applyFill="1" applyBorder="1" applyAlignment="1">
      <alignment horizontal="left"/>
    </xf>
    <xf numFmtId="0" fontId="20" fillId="2" borderId="50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1" xfId="0" applyFont="1" applyFill="1" applyBorder="1" applyAlignment="1">
      <alignment horizontal="center"/>
    </xf>
    <xf numFmtId="0" fontId="24" fillId="3" borderId="52" xfId="0" applyFont="1" applyFill="1" applyBorder="1" applyAlignment="1">
      <alignment horizontal="center"/>
    </xf>
    <xf numFmtId="0" fontId="27" fillId="3" borderId="53" xfId="0" applyFont="1" applyFill="1" applyBorder="1" applyAlignment="1">
      <alignment horizontal="center"/>
    </xf>
    <xf numFmtId="0" fontId="24" fillId="3" borderId="54" xfId="0" applyFont="1" applyFill="1" applyBorder="1" applyAlignment="1">
      <alignment horizontal="center"/>
    </xf>
    <xf numFmtId="0" fontId="36" fillId="3" borderId="5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15" fillId="0" borderId="56" xfId="0" applyFont="1" applyBorder="1" applyAlignment="1">
      <alignment horizontal="right" vertical="center"/>
    </xf>
    <xf numFmtId="0" fontId="16" fillId="0" borderId="57" xfId="0" applyFont="1" applyBorder="1" applyAlignment="1">
      <alignment vertical="center"/>
    </xf>
    <xf numFmtId="0" fontId="37" fillId="0" borderId="58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6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6" fillId="3" borderId="59" xfId="0" applyFont="1" applyFill="1" applyBorder="1" applyAlignment="1">
      <alignment horizontal="center"/>
    </xf>
    <xf numFmtId="165" fontId="13" fillId="0" borderId="60" xfId="0" applyNumberFormat="1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1" fontId="13" fillId="0" borderId="62" xfId="0" applyNumberFormat="1" applyFont="1" applyFill="1" applyBorder="1" applyAlignment="1">
      <alignment horizontal="center" vertic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165" fontId="13" fillId="0" borderId="65" xfId="0" applyNumberFormat="1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" fontId="13" fillId="0" borderId="66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65" fontId="13" fillId="0" borderId="69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4" xfId="0" applyNumberFormat="1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37" fillId="0" borderId="80" xfId="0" applyFont="1" applyBorder="1" applyAlignment="1">
      <alignment horizontal="center" vertical="center"/>
    </xf>
    <xf numFmtId="0" fontId="37" fillId="0" borderId="75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1" fontId="1" fillId="0" borderId="84" xfId="0" applyNumberFormat="1" applyFont="1" applyBorder="1" applyAlignment="1">
      <alignment horizont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0" fontId="58" fillId="0" borderId="17" xfId="0" applyFont="1" applyBorder="1" applyAlignment="1">
      <alignment horizontal="center" vertical="center"/>
    </xf>
    <xf numFmtId="1" fontId="1" fillId="0" borderId="93" xfId="0" applyNumberFormat="1" applyFont="1" applyBorder="1" applyAlignment="1">
      <alignment horizont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0" fontId="58" fillId="0" borderId="101" xfId="0" applyFont="1" applyBorder="1" applyAlignment="1">
      <alignment horizontal="center" vertic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Border="1" applyAlignment="1">
      <alignment horizontal="center"/>
    </xf>
    <xf numFmtId="1" fontId="1" fillId="0" borderId="105" xfId="0" applyNumberFormat="1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11" xfId="0" applyNumberFormat="1" applyFont="1" applyFill="1" applyBorder="1" applyAlignment="1">
      <alignment horizontal="center"/>
    </xf>
    <xf numFmtId="1" fontId="31" fillId="2" borderId="50" xfId="0" applyNumberFormat="1" applyFont="1" applyFill="1" applyBorder="1" applyAlignment="1">
      <alignment horizontal="center"/>
    </xf>
    <xf numFmtId="1" fontId="31" fillId="2" borderId="112" xfId="0" applyNumberFormat="1" applyFont="1" applyFill="1" applyBorder="1" applyAlignment="1">
      <alignment horizontal="center"/>
    </xf>
    <xf numFmtId="1" fontId="31" fillId="2" borderId="113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14" xfId="0" applyNumberFormat="1" applyFont="1" applyFill="1" applyBorder="1" applyAlignment="1">
      <alignment horizontal="center"/>
    </xf>
    <xf numFmtId="1" fontId="31" fillId="2" borderId="115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16" xfId="0" applyNumberFormat="1" applyFont="1" applyFill="1" applyBorder="1" applyAlignment="1">
      <alignment horizontal="center"/>
    </xf>
    <xf numFmtId="1" fontId="31" fillId="2" borderId="117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18" xfId="0" applyNumberFormat="1" applyFont="1" applyFill="1" applyBorder="1" applyAlignment="1">
      <alignment horizontal="center"/>
    </xf>
    <xf numFmtId="1" fontId="31" fillId="2" borderId="119" xfId="0" applyNumberFormat="1" applyFont="1" applyFill="1" applyBorder="1" applyAlignment="1">
      <alignment horizontal="center"/>
    </xf>
    <xf numFmtId="1" fontId="31" fillId="2" borderId="120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3" fillId="5" borderId="61" xfId="0" applyFont="1" applyFill="1" applyBorder="1" applyAlignment="1">
      <alignment horizontal="center" vertical="center"/>
    </xf>
    <xf numFmtId="1" fontId="13" fillId="5" borderId="62" xfId="0" applyNumberFormat="1" applyFont="1" applyFill="1" applyBorder="1" applyAlignment="1">
      <alignment horizontal="center" vertical="center"/>
    </xf>
    <xf numFmtId="165" fontId="13" fillId="5" borderId="6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65" fontId="1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17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7" fontId="14" fillId="0" borderId="0" xfId="0" applyNumberFormat="1" applyFont="1" applyAlignment="1">
      <alignment horizontal="center"/>
    </xf>
    <xf numFmtId="2" fontId="5" fillId="4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12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0" fillId="0" borderId="124" xfId="0" applyFont="1" applyBorder="1" applyAlignment="1">
      <alignment horizontal="center"/>
    </xf>
    <xf numFmtId="0" fontId="40" fillId="0" borderId="125" xfId="0" applyFont="1" applyBorder="1" applyAlignment="1">
      <alignment horizontal="center"/>
    </xf>
    <xf numFmtId="0" fontId="40" fillId="0" borderId="126" xfId="0" applyFont="1" applyBorder="1" applyAlignment="1">
      <alignment horizontal="center"/>
    </xf>
    <xf numFmtId="0" fontId="40" fillId="0" borderId="127" xfId="0" applyFont="1" applyBorder="1" applyAlignment="1">
      <alignment horizontal="center"/>
    </xf>
    <xf numFmtId="0" fontId="8" fillId="0" borderId="12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29" xfId="0" applyBorder="1" applyAlignment="1">
      <alignment horizontal="center"/>
    </xf>
    <xf numFmtId="0" fontId="24" fillId="4" borderId="130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58" fillId="0" borderId="72" xfId="0" applyFont="1" applyBorder="1" applyAlignment="1">
      <alignment horizontal="center" vertical="center"/>
    </xf>
    <xf numFmtId="0" fontId="58" fillId="0" borderId="3" xfId="0" applyFont="1" applyBorder="1" applyAlignment="1">
      <alignment horizontal="center" vertical="center"/>
    </xf>
    <xf numFmtId="0" fontId="58" fillId="0" borderId="7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8" fillId="4" borderId="7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75" fillId="3" borderId="135" xfId="0" applyFont="1" applyFill="1" applyBorder="1" applyAlignment="1">
      <alignment horizontal="center"/>
    </xf>
    <xf numFmtId="0" fontId="75" fillId="3" borderId="125" xfId="0" applyFont="1" applyFill="1" applyBorder="1" applyAlignment="1">
      <alignment horizontal="center"/>
    </xf>
    <xf numFmtId="0" fontId="75" fillId="3" borderId="127" xfId="0" applyFont="1" applyFill="1" applyBorder="1" applyAlignment="1">
      <alignment horizontal="center"/>
    </xf>
    <xf numFmtId="0" fontId="77" fillId="3" borderId="18" xfId="0" applyFont="1" applyFill="1" applyBorder="1" applyAlignment="1">
      <alignment horizontal="center"/>
    </xf>
    <xf numFmtId="0" fontId="17" fillId="0" borderId="130" xfId="0" applyFont="1" applyBorder="1" applyAlignment="1">
      <alignment horizontal="center"/>
    </xf>
    <xf numFmtId="0" fontId="17" fillId="0" borderId="136" xfId="0" applyFont="1" applyBorder="1" applyAlignment="1">
      <alignment horizontal="center"/>
    </xf>
    <xf numFmtId="0" fontId="17" fillId="0" borderId="137" xfId="0" applyFont="1" applyBorder="1" applyAlignment="1">
      <alignment horizontal="center"/>
    </xf>
    <xf numFmtId="0" fontId="17" fillId="0" borderId="131" xfId="0" applyFont="1" applyBorder="1" applyAlignment="1">
      <alignment horizontal="center"/>
    </xf>
    <xf numFmtId="0" fontId="23" fillId="0" borderId="125" xfId="0" applyFont="1" applyBorder="1" applyAlignment="1">
      <alignment horizontal="center"/>
    </xf>
    <xf numFmtId="0" fontId="11" fillId="0" borderId="126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38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80" fillId="2" borderId="15" xfId="0" applyFont="1" applyFill="1" applyBorder="1" applyAlignment="1">
      <alignment horizontal="center"/>
    </xf>
    <xf numFmtId="0" fontId="13" fillId="0" borderId="139" xfId="0" applyFont="1" applyBorder="1" applyAlignment="1">
      <alignment horizontal="right" indent="2"/>
    </xf>
    <xf numFmtId="0" fontId="13" fillId="0" borderId="23" xfId="0" applyFont="1" applyBorder="1" applyAlignment="1">
      <alignment horizontal="right" indent="2"/>
    </xf>
    <xf numFmtId="0" fontId="13" fillId="0" borderId="140" xfId="0" applyFont="1" applyBorder="1" applyAlignment="1">
      <alignment/>
    </xf>
    <xf numFmtId="0" fontId="13" fillId="0" borderId="23" xfId="0" applyFont="1" applyBorder="1" applyAlignment="1">
      <alignment/>
    </xf>
    <xf numFmtId="167" fontId="80" fillId="0" borderId="62" xfId="0" applyNumberFormat="1" applyFont="1" applyBorder="1" applyAlignment="1">
      <alignment horizontal="center"/>
    </xf>
    <xf numFmtId="167" fontId="80" fillId="0" borderId="70" xfId="0" applyNumberFormat="1" applyFont="1" applyBorder="1" applyAlignment="1">
      <alignment horizontal="center"/>
    </xf>
    <xf numFmtId="0" fontId="6" fillId="0" borderId="141" xfId="0" applyFont="1" applyBorder="1" applyAlignment="1">
      <alignment horizontal="center"/>
    </xf>
    <xf numFmtId="167" fontId="65" fillId="0" borderId="76" xfId="0" applyNumberFormat="1" applyFont="1" applyBorder="1" applyAlignment="1">
      <alignment horizontal="center"/>
    </xf>
    <xf numFmtId="167" fontId="65" fillId="0" borderId="129" xfId="0" applyNumberFormat="1" applyFont="1" applyBorder="1" applyAlignment="1">
      <alignment horizontal="center"/>
    </xf>
    <xf numFmtId="0" fontId="11" fillId="0" borderId="142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80" fillId="2" borderId="47" xfId="0" applyFont="1" applyFill="1" applyBorder="1" applyAlignment="1">
      <alignment horizontal="center"/>
    </xf>
    <xf numFmtId="0" fontId="13" fillId="0" borderId="143" xfId="0" applyFont="1" applyBorder="1" applyAlignment="1">
      <alignment horizontal="right" indent="2"/>
    </xf>
    <xf numFmtId="0" fontId="13" fillId="0" borderId="24" xfId="0" applyFont="1" applyBorder="1" applyAlignment="1">
      <alignment horizontal="right" indent="2"/>
    </xf>
    <xf numFmtId="0" fontId="13" fillId="0" borderId="144" xfId="0" applyFont="1" applyBorder="1" applyAlignment="1">
      <alignment/>
    </xf>
    <xf numFmtId="0" fontId="13" fillId="0" borderId="24" xfId="0" applyFont="1" applyBorder="1" applyAlignment="1">
      <alignment/>
    </xf>
    <xf numFmtId="167" fontId="80" fillId="0" borderId="61" xfId="0" applyNumberFormat="1" applyFont="1" applyBorder="1" applyAlignment="1">
      <alignment horizontal="center"/>
    </xf>
    <xf numFmtId="167" fontId="80" fillId="0" borderId="63" xfId="0" applyNumberFormat="1" applyFont="1" applyBorder="1" applyAlignment="1">
      <alignment horizontal="center"/>
    </xf>
    <xf numFmtId="0" fontId="6" fillId="0" borderId="145" xfId="0" applyFont="1" applyBorder="1" applyAlignment="1">
      <alignment horizontal="center"/>
    </xf>
    <xf numFmtId="167" fontId="65" fillId="0" borderId="146" xfId="0" applyNumberFormat="1" applyFont="1" applyBorder="1" applyAlignment="1">
      <alignment horizontal="center"/>
    </xf>
    <xf numFmtId="167" fontId="65" fillId="0" borderId="147" xfId="0" applyNumberFormat="1" applyFont="1" applyBorder="1" applyAlignment="1">
      <alignment horizontal="center"/>
    </xf>
    <xf numFmtId="0" fontId="11" fillId="0" borderId="148" xfId="0" applyFont="1" applyBorder="1" applyAlignment="1">
      <alignment horizontal="center"/>
    </xf>
    <xf numFmtId="0" fontId="13" fillId="0" borderId="149" xfId="0" applyFont="1" applyBorder="1" applyAlignment="1">
      <alignment horizontal="center"/>
    </xf>
    <xf numFmtId="0" fontId="13" fillId="0" borderId="150" xfId="0" applyFont="1" applyBorder="1" applyAlignment="1">
      <alignment horizontal="center"/>
    </xf>
    <xf numFmtId="0" fontId="80" fillId="2" borderId="134" xfId="0" applyFont="1" applyFill="1" applyBorder="1" applyAlignment="1">
      <alignment horizontal="center"/>
    </xf>
    <xf numFmtId="0" fontId="81" fillId="0" borderId="0" xfId="0" applyFont="1" applyAlignment="1">
      <alignment/>
    </xf>
    <xf numFmtId="0" fontId="13" fillId="0" borderId="24" xfId="0" applyFont="1" applyFill="1" applyBorder="1" applyAlignment="1">
      <alignment horizontal="right" indent="2"/>
    </xf>
    <xf numFmtId="0" fontId="13" fillId="0" borderId="143" xfId="0" applyFont="1" applyFill="1" applyBorder="1" applyAlignment="1">
      <alignment horizontal="right" indent="2"/>
    </xf>
    <xf numFmtId="0" fontId="1" fillId="0" borderId="151" xfId="0" applyFont="1" applyBorder="1" applyAlignment="1">
      <alignment/>
    </xf>
    <xf numFmtId="0" fontId="1" fillId="0" borderId="104" xfId="0" applyFont="1" applyBorder="1" applyAlignment="1">
      <alignment/>
    </xf>
    <xf numFmtId="0" fontId="0" fillId="0" borderId="152" xfId="0" applyBorder="1" applyAlignment="1">
      <alignment/>
    </xf>
    <xf numFmtId="0" fontId="0" fillId="0" borderId="104" xfId="0" applyBorder="1" applyAlignment="1">
      <alignment/>
    </xf>
    <xf numFmtId="167" fontId="13" fillId="0" borderId="149" xfId="0" applyNumberFormat="1" applyFont="1" applyBorder="1" applyAlignment="1">
      <alignment horizontal="center"/>
    </xf>
    <xf numFmtId="167" fontId="13" fillId="0" borderId="153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FM_Hd_30_A133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18130329"/>
        <c:axId val="28955234"/>
      </c:scatterChart>
      <c:valAx>
        <c:axId val="18130329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55234"/>
        <c:crosses val="autoZero"/>
        <c:crossBetween val="midCat"/>
        <c:dispUnits/>
      </c:valAx>
      <c:valAx>
        <c:axId val="28955234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303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Module!$B$10:$B$73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Module!$C$10:$C$73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Module!$D$10:$D$73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Module!$E$10:$E$73</c:f>
              <c:numCache>
                <c:ptCount val="64"/>
              </c:numCache>
            </c:numRef>
          </c:yVal>
          <c:smooth val="0"/>
        </c:ser>
        <c:axId val="34259139"/>
        <c:axId val="39896796"/>
      </c:scatterChart>
      <c:valAx>
        <c:axId val="34259139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9896796"/>
        <c:crosses val="autoZero"/>
        <c:crossBetween val="midCat"/>
        <c:dispUnits/>
      </c:valAx>
      <c:valAx>
        <c:axId val="39896796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42591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Module!$L$9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Module!$I$10:$I$64</c:f>
              <c:numCache>
                <c:ptCount val="55"/>
              </c:numCache>
            </c:numRef>
          </c:xVal>
          <c:yVal>
            <c:numRef>
              <c:f>Module!$L$10:$L$64</c:f>
              <c:numCache>
                <c:ptCount val="55"/>
              </c:numCache>
            </c:numRef>
          </c:yVal>
          <c:smooth val="0"/>
        </c:ser>
        <c:axId val="23526845"/>
        <c:axId val="10415014"/>
      </c:scatterChart>
      <c:valAx>
        <c:axId val="23526845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0415014"/>
        <c:crosses val="autoZero"/>
        <c:crossBetween val="midCat"/>
        <c:dispUnits/>
      </c:valAx>
      <c:valAx>
        <c:axId val="104150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35268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Module!$R$2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Module!$Q$3:$Q$47</c:f>
              <c:strCache>
                <c:ptCount val="45"/>
              </c:strCache>
            </c:strRef>
          </c:xVal>
          <c:yVal>
            <c:numRef>
              <c:f>Module!$R$3:$R$47</c:f>
              <c:numCache>
                <c:ptCount val="45"/>
              </c:numCache>
            </c:numRef>
          </c:yVal>
          <c:smooth val="0"/>
        </c:ser>
        <c:axId val="26626263"/>
        <c:axId val="38309776"/>
      </c:scatterChart>
      <c:valAx>
        <c:axId val="26626263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8309776"/>
        <c:crosses val="autoZero"/>
        <c:crossBetween val="midCat"/>
        <c:dispUnits/>
      </c:valAx>
      <c:valAx>
        <c:axId val="38309776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66262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7275"/>
          <c:w val="0.9525"/>
          <c:h val="0.9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Tabelle3!$H$8</c:f>
              <c:strCache>
                <c:ptCount val="1"/>
                <c:pt idx="0">
                  <c:v>BU_7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Tabelle3!$G$15:$G$44</c:f>
              <c:numCache/>
            </c:numRef>
          </c:xVal>
          <c:yVal>
            <c:numRef>
              <c:f>Tabelle3!$H$15:$H$44</c:f>
              <c:numCache/>
            </c:numRef>
          </c:yVal>
          <c:smooth val="0"/>
        </c:ser>
        <c:axId val="9243665"/>
        <c:axId val="16084122"/>
      </c:scatterChart>
      <c:valAx>
        <c:axId val="9243665"/>
        <c:scaling>
          <c:orientation val="minMax"/>
          <c:max val="350"/>
          <c:min val="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6084122"/>
        <c:crosses val="autoZero"/>
        <c:crossBetween val="midCat"/>
        <c:dispUnits/>
      </c:valAx>
      <c:valAx>
        <c:axId val="16084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92436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Tabelle3!$C$8</c:f>
              <c:strCache>
                <c:ptCount val="1"/>
                <c:pt idx="0">
                  <c:v>BU_6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Tabelle3!$B$9:$B$20</c:f>
              <c:numCache/>
            </c:numRef>
          </c:xVal>
          <c:yVal>
            <c:numRef>
              <c:f>Tabelle3!$C$9:$C$20</c:f>
              <c:numCache/>
            </c:numRef>
          </c:yVal>
          <c:smooth val="0"/>
        </c:ser>
        <c:axId val="10539371"/>
        <c:axId val="27745476"/>
      </c:scatterChart>
      <c:valAx>
        <c:axId val="1053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7745476"/>
        <c:crosses val="autoZero"/>
        <c:crossBetween val="midCat"/>
        <c:dispUnits/>
      </c:valAx>
      <c:valAx>
        <c:axId val="27745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05393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Tabelle3!$M$8</c:f>
              <c:strCache>
                <c:ptCount val="1"/>
                <c:pt idx="0">
                  <c:v>BU_8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Tabelle3!$L$9:$L$36</c:f>
              <c:numCache/>
            </c:numRef>
          </c:xVal>
          <c:yVal>
            <c:numRef>
              <c:f>Tabelle3!$M$9:$M$36</c:f>
              <c:numCache/>
            </c:numRef>
          </c:yVal>
          <c:smooth val="0"/>
        </c:ser>
        <c:axId val="48382693"/>
        <c:axId val="32791054"/>
      </c:scatterChart>
      <c:valAx>
        <c:axId val="48382693"/>
        <c:scaling>
          <c:orientation val="minMax"/>
          <c:max val="650"/>
          <c:min val="3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2791054"/>
        <c:crosses val="autoZero"/>
        <c:crossBetween val="midCat"/>
        <c:dispUnits/>
      </c:valAx>
      <c:valAx>
        <c:axId val="32791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83826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15325"/>
          <c:w val="0.953"/>
          <c:h val="0.80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Tabelle3!$R$8</c:f>
              <c:strCache>
                <c:ptCount val="1"/>
                <c:pt idx="0">
                  <c:v>BU_9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Tabelle3!$Q$14:$Q$43</c:f>
              <c:numCache/>
            </c:numRef>
          </c:xVal>
          <c:yVal>
            <c:numRef>
              <c:f>Tabelle3!$R$14:$R$43</c:f>
              <c:numCache/>
            </c:numRef>
          </c:yVal>
          <c:smooth val="0"/>
        </c:ser>
        <c:axId val="26684031"/>
        <c:axId val="38829688"/>
      </c:scatterChart>
      <c:valAx>
        <c:axId val="26684031"/>
        <c:scaling>
          <c:orientation val="minMax"/>
          <c:max val="950"/>
          <c:min val="55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8829688"/>
        <c:crosses val="autoZero"/>
        <c:crossBetween val="midCat"/>
        <c:dispUnits/>
      </c:valAx>
      <c:valAx>
        <c:axId val="38829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66840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Tabelle3!$W$8</c:f>
              <c:strCache>
                <c:ptCount val="1"/>
                <c:pt idx="0">
                  <c:v>BU_10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Tabelle3!$V$14:$V$39</c:f>
              <c:numCache/>
            </c:numRef>
          </c:xVal>
          <c:yVal>
            <c:numRef>
              <c:f>Tabelle3!$W$14:$W$39</c:f>
              <c:numCache/>
            </c:numRef>
          </c:yVal>
          <c:smooth val="0"/>
        </c:ser>
        <c:axId val="13922873"/>
        <c:axId val="58196994"/>
      </c:scatterChart>
      <c:valAx>
        <c:axId val="13922873"/>
        <c:scaling>
          <c:orientation val="minMax"/>
          <c:max val="1150"/>
          <c:min val="85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8196994"/>
        <c:crosses val="autoZero"/>
        <c:crossBetween val="midCat"/>
        <c:dispUnits/>
      </c:valAx>
      <c:valAx>
        <c:axId val="58196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39228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4025"/>
          <c:w val="0.95025"/>
          <c:h val="0.938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Tabelle3!$AB$8</c:f>
              <c:strCache>
                <c:ptCount val="1"/>
                <c:pt idx="0">
                  <c:v>BU_11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Tabelle3!$AA$14:$AA$41</c:f>
              <c:numCache/>
            </c:numRef>
          </c:xVal>
          <c:yVal>
            <c:numRef>
              <c:f>Tabelle3!$AB$14:$AB$41</c:f>
              <c:numCache/>
            </c:numRef>
          </c:yVal>
          <c:smooth val="0"/>
        </c:ser>
        <c:axId val="54010899"/>
        <c:axId val="16336044"/>
      </c:scatterChart>
      <c:valAx>
        <c:axId val="54010899"/>
        <c:scaling>
          <c:orientation val="minMax"/>
          <c:max val="1400"/>
          <c:min val="11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6336044"/>
        <c:crosses val="autoZero"/>
        <c:crossBetween val="midCat"/>
        <c:dispUnits/>
      </c:valAx>
      <c:valAx>
        <c:axId val="16336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40108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Tabelle3!$AG$8</c:f>
              <c:strCache>
                <c:ptCount val="1"/>
                <c:pt idx="0">
                  <c:v>BU_12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Tabelle3!$AF$10:$AF$30</c:f>
              <c:numCache/>
            </c:numRef>
          </c:xVal>
          <c:yVal>
            <c:numRef>
              <c:f>Tabelle3!$AG$10:$AG$30</c:f>
              <c:numCache/>
            </c:numRef>
          </c:yVal>
          <c:smooth val="0"/>
        </c:ser>
        <c:axId val="12806669"/>
        <c:axId val="48151158"/>
      </c:scatterChart>
      <c:valAx>
        <c:axId val="12806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8151158"/>
        <c:crosses val="autoZero"/>
        <c:crossBetween val="midCat"/>
        <c:dispUnits/>
      </c:valAx>
      <c:valAx>
        <c:axId val="48151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28066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FM_Hd_30_B133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59270515"/>
        <c:axId val="63672588"/>
      </c:scatterChart>
      <c:valAx>
        <c:axId val="59270515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672588"/>
        <c:crosses val="autoZero"/>
        <c:crossBetween val="midCat"/>
        <c:dispUnits/>
      </c:valAx>
      <c:valAx>
        <c:axId val="63672588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2705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75"/>
          <c:w val="0.9805"/>
          <c:h val="0.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Tabelle3!$AM$8</c:f>
              <c:strCache>
                <c:ptCount val="1"/>
                <c:pt idx="0">
                  <c:v>Bu_6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Tabelle3!$AL$9:$AL$188</c:f>
              <c:numCache/>
            </c:numRef>
          </c:xVal>
          <c:yVal>
            <c:numRef>
              <c:f>Tabelle3!$AM$9:$AM$188</c:f>
              <c:numCache/>
            </c:numRef>
          </c:yVal>
          <c:smooth val="0"/>
        </c:ser>
        <c:ser>
          <c:idx val="1"/>
          <c:order val="1"/>
          <c:tx>
            <c:strRef>
              <c:f>Tabelle3!$AN$8</c:f>
              <c:strCache>
                <c:ptCount val="1"/>
                <c:pt idx="0">
                  <c:v>Bu_7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Tabelle3!$AL$9:$AL$188</c:f>
              <c:numCache/>
            </c:numRef>
          </c:xVal>
          <c:yVal>
            <c:numRef>
              <c:f>Tabelle3!$AN$9:$AN$188</c:f>
              <c:numCache/>
            </c:numRef>
          </c:yVal>
          <c:smooth val="0"/>
        </c:ser>
        <c:ser>
          <c:idx val="2"/>
          <c:order val="2"/>
          <c:tx>
            <c:strRef>
              <c:f>Tabelle3!$AO$8</c:f>
              <c:strCache>
                <c:ptCount val="1"/>
                <c:pt idx="0">
                  <c:v>Bu_8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Tabelle3!$AL$9:$AL$188</c:f>
              <c:numCache/>
            </c:numRef>
          </c:xVal>
          <c:yVal>
            <c:numRef>
              <c:f>Tabelle3!$AO$9:$AO$188</c:f>
              <c:numCache/>
            </c:numRef>
          </c:yVal>
          <c:smooth val="0"/>
        </c:ser>
        <c:ser>
          <c:idx val="3"/>
          <c:order val="3"/>
          <c:tx>
            <c:strRef>
              <c:f>Tabelle3!$AP$8</c:f>
              <c:strCache>
                <c:ptCount val="1"/>
                <c:pt idx="0">
                  <c:v>Bu_9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Tabelle3!$AL$9:$AL$188</c:f>
              <c:numCache/>
            </c:numRef>
          </c:xVal>
          <c:yVal>
            <c:numRef>
              <c:f>Tabelle3!$AP$9:$AP$188</c:f>
              <c:numCache/>
            </c:numRef>
          </c:yVal>
          <c:smooth val="0"/>
        </c:ser>
        <c:ser>
          <c:idx val="4"/>
          <c:order val="4"/>
          <c:tx>
            <c:strRef>
              <c:f>Tabelle3!$AQ$8</c:f>
              <c:strCache>
                <c:ptCount val="1"/>
                <c:pt idx="0">
                  <c:v>Bu_10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Tabelle3!$AL$9:$AL$188</c:f>
              <c:numCache/>
            </c:numRef>
          </c:xVal>
          <c:yVal>
            <c:numRef>
              <c:f>Tabelle3!$AQ$9:$AQ$188</c:f>
              <c:numCache/>
            </c:numRef>
          </c:yVal>
          <c:smooth val="0"/>
        </c:ser>
        <c:ser>
          <c:idx val="5"/>
          <c:order val="5"/>
          <c:tx>
            <c:strRef>
              <c:f>Tabelle3!$AR$8</c:f>
              <c:strCache>
                <c:ptCount val="1"/>
                <c:pt idx="0">
                  <c:v>BU_11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Tabelle3!$AL$9:$AL$188</c:f>
              <c:numCache/>
            </c:numRef>
          </c:xVal>
          <c:yVal>
            <c:numRef>
              <c:f>Tabelle3!$AR$9:$AR$188</c:f>
              <c:numCache/>
            </c:numRef>
          </c:yVal>
          <c:smooth val="0"/>
        </c:ser>
        <c:ser>
          <c:idx val="6"/>
          <c:order val="6"/>
          <c:tx>
            <c:strRef>
              <c:f>Tabelle3!$AS$8</c:f>
              <c:strCache>
                <c:ptCount val="1"/>
                <c:pt idx="0">
                  <c:v>BU_12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Tabelle3!$AL$9:$AL$188</c:f>
              <c:numCache/>
            </c:numRef>
          </c:xVal>
          <c:yVal>
            <c:numRef>
              <c:f>Tabelle3!$AS$9:$AS$188</c:f>
              <c:numCache/>
            </c:numRef>
          </c:yVal>
          <c:smooth val="0"/>
        </c:ser>
        <c:axId val="30707239"/>
        <c:axId val="7929696"/>
      </c:scatterChart>
      <c:valAx>
        <c:axId val="30707239"/>
        <c:scaling>
          <c:orientation val="minMax"/>
          <c:max val="35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7929696"/>
        <c:crosses val="autoZero"/>
        <c:crossBetween val="midCat"/>
        <c:dispUnits/>
      </c:valAx>
      <c:valAx>
        <c:axId val="79296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7072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5"/>
          <c:y val="0.668"/>
          <c:w val="0.87525"/>
          <c:h val="0.058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axId val="36182381"/>
        <c:axId val="57205974"/>
      </c:scatterChart>
      <c:valAx>
        <c:axId val="36182381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05974"/>
        <c:crosses val="autoZero"/>
        <c:crossBetween val="midCat"/>
        <c:dispUnits/>
      </c:valAx>
      <c:valAx>
        <c:axId val="57205974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823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9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82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6,8024</a:t>
                    </a:r>
                    <a:r>
                      <a:rPr lang="en-US" cap="none" sz="925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925" b="1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000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0,0006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25" b="0" i="1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25" b="0" i="1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25" b="0" i="1" u="none" baseline="0">
                        <a:latin typeface="Arial"/>
                        <a:ea typeface="Arial"/>
                        <a:cs typeface="Arial"/>
                      </a:rPr>
                      <a:t> = 0,999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Module!$X$7:$X$104</c:f>
              <c:numCache/>
            </c:numRef>
          </c:xVal>
          <c:yVal>
            <c:numRef>
              <c:f>Module!$Y$7:$Y$104</c:f>
              <c:numCache/>
            </c:numRef>
          </c:yVal>
          <c:smooth val="0"/>
        </c:ser>
        <c:axId val="45091719"/>
        <c:axId val="3172288"/>
      </c:scatterChart>
      <c:valAx>
        <c:axId val="45091719"/>
        <c:scaling>
          <c:orientation val="minMax"/>
          <c:max val="75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-0.01275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2288"/>
        <c:crosses val="autoZero"/>
        <c:crossBetween val="midCat"/>
        <c:dispUnits/>
      </c:valAx>
      <c:valAx>
        <c:axId val="317228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917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5"/>
          <c:y val="0.08125"/>
          <c:w val="0.956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spPr>
            <a:solidFill>
              <a:srgbClr val="33CCCC"/>
            </a:solid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Module!$Q$7:$Q$28</c:f>
              <c:numCache/>
            </c:numRef>
          </c:cat>
          <c:val>
            <c:numRef>
              <c:f>Module!$V$7:$V$28</c:f>
              <c:numCache/>
            </c:numRef>
          </c:val>
        </c:ser>
        <c:gapWidth val="0"/>
        <c:axId val="28550593"/>
        <c:axId val="55628746"/>
      </c:barChart>
      <c:catAx>
        <c:axId val="28550593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5628746"/>
        <c:crosses val="autoZero"/>
        <c:auto val="0"/>
        <c:lblOffset val="100"/>
        <c:noMultiLvlLbl val="0"/>
      </c:catAx>
      <c:valAx>
        <c:axId val="55628746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855059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FM_Hd_30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00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675"/>
          <c:w val="0.96725"/>
          <c:h val="0.84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Module!$R$7:$R$28</c:f>
              <c:numCache/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Module!$S$7:$S$28</c:f>
              <c:numCache/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Module!$T$7:$T$28</c:f>
              <c:numCache/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Module!$U$7:$U$28</c:f>
              <c:numCache/>
            </c:numRef>
          </c:yVal>
          <c:smooth val="1"/>
        </c:ser>
        <c:axId val="30896667"/>
        <c:axId val="9634548"/>
      </c:scatterChart>
      <c:valAx>
        <c:axId val="30896667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9634548"/>
        <c:crosses val="autoZero"/>
        <c:crossBetween val="midCat"/>
        <c:dispUnits/>
      </c:valAx>
      <c:valAx>
        <c:axId val="9634548"/>
        <c:scaling>
          <c:orientation val="minMax"/>
          <c:max val="1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8966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1195"/>
          <c:w val="0.151"/>
          <c:h val="0.203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latin typeface="Arial"/>
                <a:ea typeface="Arial"/>
                <a:cs typeface="Arial"/>
              </a:rPr>
              <a:t>FM_Hd_30      Fe</a:t>
            </a:r>
            <a:r>
              <a:rPr lang="en-US" cap="none" sz="950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225"/>
          <c:w val="0.94725"/>
          <c:h val="0.8877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/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/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/>
            </c:numRef>
          </c:val>
          <c:smooth val="0"/>
        </c:ser>
        <c:marker val="1"/>
        <c:axId val="19602069"/>
        <c:axId val="42200894"/>
      </c:lineChart>
      <c:catAx>
        <c:axId val="196020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2200894"/>
        <c:crosses val="autoZero"/>
        <c:auto val="1"/>
        <c:lblOffset val="100"/>
        <c:tickLblSkip val="1"/>
        <c:tickMarkSkip val="3"/>
        <c:noMultiLvlLbl val="0"/>
      </c:catAx>
      <c:valAx>
        <c:axId val="422008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6020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684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Module!$B$10:$B$73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Module!$C$10:$C$73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Module!$D$10:$D$73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</c:numCache>
            </c:numRef>
          </c:xVal>
          <c:yVal>
            <c:numRef>
              <c:f>Module!$E$10:$E$73</c:f>
              <c:numCache>
                <c:ptCount val="64"/>
              </c:numCache>
            </c:numRef>
          </c:yVal>
          <c:smooth val="0"/>
        </c:ser>
        <c:axId val="44263727"/>
        <c:axId val="62829224"/>
      </c:scatterChart>
      <c:valAx>
        <c:axId val="44263727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2829224"/>
        <c:crosses val="autoZero"/>
        <c:crossBetween val="midCat"/>
        <c:dispUnits/>
      </c:valAx>
      <c:valAx>
        <c:axId val="62829224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42637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Module!$L$9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Module!$I$10:$I$64</c:f>
              <c:numCache>
                <c:ptCount val="55"/>
              </c:numCache>
            </c:numRef>
          </c:xVal>
          <c:yVal>
            <c:numRef>
              <c:f>Module!$L$10:$L$64</c:f>
              <c:numCache>
                <c:ptCount val="55"/>
              </c:numCache>
            </c:numRef>
          </c:yVal>
          <c:smooth val="0"/>
        </c:ser>
        <c:axId val="28592105"/>
        <c:axId val="56002354"/>
      </c:scatterChart>
      <c:valAx>
        <c:axId val="28592105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6002354"/>
        <c:crosses val="autoZero"/>
        <c:crossBetween val="midCat"/>
        <c:dispUnits/>
      </c:valAx>
      <c:valAx>
        <c:axId val="560023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85921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Relationship Id="rId11" Type="http://schemas.openxmlformats.org/officeDocument/2006/relationships/chart" Target="/xl/charts/chart18.xml" /><Relationship Id="rId12" Type="http://schemas.openxmlformats.org/officeDocument/2006/relationships/chart" Target="/xl/charts/chart19.xml" /><Relationship Id="rId1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30100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30100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28575</xdr:colOff>
      <xdr:row>75</xdr:row>
      <xdr:rowOff>95250</xdr:rowOff>
    </xdr:from>
    <xdr:to>
      <xdr:col>17</xdr:col>
      <xdr:colOff>76200</xdr:colOff>
      <xdr:row>80</xdr:row>
      <xdr:rowOff>123825</xdr:rowOff>
    </xdr:to>
    <xdr:sp>
      <xdr:nvSpPr>
        <xdr:cNvPr id="3" name="AutoShape 49"/>
        <xdr:cNvSpPr>
          <a:spLocks/>
        </xdr:cNvSpPr>
      </xdr:nvSpPr>
      <xdr:spPr>
        <a:xfrm>
          <a:off x="8258175" y="10687050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30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1" name="Chart 10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752475</xdr:colOff>
      <xdr:row>10</xdr:row>
      <xdr:rowOff>9525</xdr:rowOff>
    </xdr:from>
    <xdr:to>
      <xdr:col>35</xdr:col>
      <xdr:colOff>676275</xdr:colOff>
      <xdr:row>28</xdr:row>
      <xdr:rowOff>161925</xdr:rowOff>
    </xdr:to>
    <xdr:graphicFrame>
      <xdr:nvGraphicFramePr>
        <xdr:cNvPr id="2" name="Chart 13"/>
        <xdr:cNvGraphicFramePr/>
      </xdr:nvGraphicFramePr>
      <xdr:xfrm>
        <a:off x="19621500" y="1771650"/>
        <a:ext cx="44958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81</xdr:row>
      <xdr:rowOff>0</xdr:rowOff>
    </xdr:from>
    <xdr:to>
      <xdr:col>17</xdr:col>
      <xdr:colOff>590550</xdr:colOff>
      <xdr:row>97</xdr:row>
      <xdr:rowOff>123825</xdr:rowOff>
    </xdr:to>
    <xdr:graphicFrame>
      <xdr:nvGraphicFramePr>
        <xdr:cNvPr id="3" name="Chart 14"/>
        <xdr:cNvGraphicFramePr/>
      </xdr:nvGraphicFramePr>
      <xdr:xfrm>
        <a:off x="6657975" y="13344525"/>
        <a:ext cx="36480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98</xdr:row>
      <xdr:rowOff>57150</xdr:rowOff>
    </xdr:from>
    <xdr:to>
      <xdr:col>10</xdr:col>
      <xdr:colOff>161925</xdr:colOff>
      <xdr:row>115</xdr:row>
      <xdr:rowOff>19050</xdr:rowOff>
    </xdr:to>
    <xdr:graphicFrame>
      <xdr:nvGraphicFramePr>
        <xdr:cNvPr id="4" name="Chart 15"/>
        <xdr:cNvGraphicFramePr/>
      </xdr:nvGraphicFramePr>
      <xdr:xfrm>
        <a:off x="581025" y="16154400"/>
        <a:ext cx="513397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10</xdr:col>
      <xdr:colOff>161925</xdr:colOff>
      <xdr:row>131</xdr:row>
      <xdr:rowOff>123825</xdr:rowOff>
    </xdr:to>
    <xdr:graphicFrame>
      <xdr:nvGraphicFramePr>
        <xdr:cNvPr id="5" name="Chart 16"/>
        <xdr:cNvGraphicFramePr/>
      </xdr:nvGraphicFramePr>
      <xdr:xfrm>
        <a:off x="581025" y="18849975"/>
        <a:ext cx="513397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19050</xdr:rowOff>
    </xdr:from>
    <xdr:to>
      <xdr:col>0</xdr:col>
      <xdr:colOff>0</xdr:colOff>
      <xdr:row>99</xdr:row>
      <xdr:rowOff>28575</xdr:rowOff>
    </xdr:to>
    <xdr:graphicFrame>
      <xdr:nvGraphicFramePr>
        <xdr:cNvPr id="1" name="Chart 1"/>
        <xdr:cNvGraphicFramePr/>
      </xdr:nvGraphicFramePr>
      <xdr:xfrm>
        <a:off x="0" y="13277850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99</xdr:row>
      <xdr:rowOff>38100</xdr:rowOff>
    </xdr:from>
    <xdr:to>
      <xdr:col>0</xdr:col>
      <xdr:colOff>0</xdr:colOff>
      <xdr:row>116</xdr:row>
      <xdr:rowOff>9525</xdr:rowOff>
    </xdr:to>
    <xdr:graphicFrame>
      <xdr:nvGraphicFramePr>
        <xdr:cNvPr id="2" name="Chart 2"/>
        <xdr:cNvGraphicFramePr/>
      </xdr:nvGraphicFramePr>
      <xdr:xfrm>
        <a:off x="0" y="16049625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19050</xdr:rowOff>
    </xdr:from>
    <xdr:to>
      <xdr:col>0</xdr:col>
      <xdr:colOff>0</xdr:colOff>
      <xdr:row>99</xdr:row>
      <xdr:rowOff>28575</xdr:rowOff>
    </xdr:to>
    <xdr:graphicFrame>
      <xdr:nvGraphicFramePr>
        <xdr:cNvPr id="3" name="Chart 3"/>
        <xdr:cNvGraphicFramePr/>
      </xdr:nvGraphicFramePr>
      <xdr:xfrm>
        <a:off x="0" y="13277850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38100</xdr:rowOff>
    </xdr:from>
    <xdr:to>
      <xdr:col>0</xdr:col>
      <xdr:colOff>0</xdr:colOff>
      <xdr:row>116</xdr:row>
      <xdr:rowOff>9525</xdr:rowOff>
    </xdr:to>
    <xdr:graphicFrame>
      <xdr:nvGraphicFramePr>
        <xdr:cNvPr id="4" name="Chart 4"/>
        <xdr:cNvGraphicFramePr/>
      </xdr:nvGraphicFramePr>
      <xdr:xfrm>
        <a:off x="0" y="16049625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</xdr:row>
      <xdr:rowOff>142875</xdr:rowOff>
    </xdr:from>
    <xdr:to>
      <xdr:col>0</xdr:col>
      <xdr:colOff>0</xdr:colOff>
      <xdr:row>23</xdr:row>
      <xdr:rowOff>0</xdr:rowOff>
    </xdr:to>
    <xdr:graphicFrame>
      <xdr:nvGraphicFramePr>
        <xdr:cNvPr id="5" name="Chart 5"/>
        <xdr:cNvGraphicFramePr/>
      </xdr:nvGraphicFramePr>
      <xdr:xfrm>
        <a:off x="0" y="1104900"/>
        <a:ext cx="0" cy="260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314325</xdr:colOff>
      <xdr:row>23</xdr:row>
      <xdr:rowOff>85725</xdr:rowOff>
    </xdr:from>
    <xdr:to>
      <xdr:col>10</xdr:col>
      <xdr:colOff>371475</xdr:colOff>
      <xdr:row>40</xdr:row>
      <xdr:rowOff>28575</xdr:rowOff>
    </xdr:to>
    <xdr:graphicFrame>
      <xdr:nvGraphicFramePr>
        <xdr:cNvPr id="6" name="Chart 11"/>
        <xdr:cNvGraphicFramePr/>
      </xdr:nvGraphicFramePr>
      <xdr:xfrm>
        <a:off x="4124325" y="3790950"/>
        <a:ext cx="38671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266700</xdr:colOff>
      <xdr:row>23</xdr:row>
      <xdr:rowOff>85725</xdr:rowOff>
    </xdr:from>
    <xdr:to>
      <xdr:col>5</xdr:col>
      <xdr:colOff>314325</xdr:colOff>
      <xdr:row>40</xdr:row>
      <xdr:rowOff>28575</xdr:rowOff>
    </xdr:to>
    <xdr:graphicFrame>
      <xdr:nvGraphicFramePr>
        <xdr:cNvPr id="7" name="Chart 13"/>
        <xdr:cNvGraphicFramePr/>
      </xdr:nvGraphicFramePr>
      <xdr:xfrm>
        <a:off x="266700" y="3790950"/>
        <a:ext cx="38576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381000</xdr:colOff>
      <xdr:row>23</xdr:row>
      <xdr:rowOff>104775</xdr:rowOff>
    </xdr:from>
    <xdr:to>
      <xdr:col>15</xdr:col>
      <xdr:colOff>457200</xdr:colOff>
      <xdr:row>40</xdr:row>
      <xdr:rowOff>47625</xdr:rowOff>
    </xdr:to>
    <xdr:graphicFrame>
      <xdr:nvGraphicFramePr>
        <xdr:cNvPr id="8" name="Chart 15"/>
        <xdr:cNvGraphicFramePr/>
      </xdr:nvGraphicFramePr>
      <xdr:xfrm>
        <a:off x="8001000" y="3810000"/>
        <a:ext cx="3886200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447675</xdr:colOff>
      <xdr:row>23</xdr:row>
      <xdr:rowOff>95250</xdr:rowOff>
    </xdr:from>
    <xdr:to>
      <xdr:col>20</xdr:col>
      <xdr:colOff>552450</xdr:colOff>
      <xdr:row>40</xdr:row>
      <xdr:rowOff>38100</xdr:rowOff>
    </xdr:to>
    <xdr:graphicFrame>
      <xdr:nvGraphicFramePr>
        <xdr:cNvPr id="9" name="Chart 18"/>
        <xdr:cNvGraphicFramePr/>
      </xdr:nvGraphicFramePr>
      <xdr:xfrm>
        <a:off x="11877675" y="3800475"/>
        <a:ext cx="391477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552450</xdr:colOff>
      <xdr:row>23</xdr:row>
      <xdr:rowOff>104775</xdr:rowOff>
    </xdr:from>
    <xdr:to>
      <xdr:col>25</xdr:col>
      <xdr:colOff>638175</xdr:colOff>
      <xdr:row>40</xdr:row>
      <xdr:rowOff>47625</xdr:rowOff>
    </xdr:to>
    <xdr:graphicFrame>
      <xdr:nvGraphicFramePr>
        <xdr:cNvPr id="10" name="Chart 21"/>
        <xdr:cNvGraphicFramePr/>
      </xdr:nvGraphicFramePr>
      <xdr:xfrm>
        <a:off x="15792450" y="3810000"/>
        <a:ext cx="3895725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25</xdr:col>
      <xdr:colOff>657225</xdr:colOff>
      <xdr:row>23</xdr:row>
      <xdr:rowOff>123825</xdr:rowOff>
    </xdr:from>
    <xdr:to>
      <xdr:col>30</xdr:col>
      <xdr:colOff>638175</xdr:colOff>
      <xdr:row>40</xdr:row>
      <xdr:rowOff>66675</xdr:rowOff>
    </xdr:to>
    <xdr:graphicFrame>
      <xdr:nvGraphicFramePr>
        <xdr:cNvPr id="11" name="Chart 25"/>
        <xdr:cNvGraphicFramePr/>
      </xdr:nvGraphicFramePr>
      <xdr:xfrm>
        <a:off x="19707225" y="3829050"/>
        <a:ext cx="3790950" cy="2695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30</xdr:col>
      <xdr:colOff>638175</xdr:colOff>
      <xdr:row>23</xdr:row>
      <xdr:rowOff>133350</xdr:rowOff>
    </xdr:from>
    <xdr:to>
      <xdr:col>35</xdr:col>
      <xdr:colOff>628650</xdr:colOff>
      <xdr:row>40</xdr:row>
      <xdr:rowOff>76200</xdr:rowOff>
    </xdr:to>
    <xdr:graphicFrame>
      <xdr:nvGraphicFramePr>
        <xdr:cNvPr id="12" name="Chart 27"/>
        <xdr:cNvGraphicFramePr/>
      </xdr:nvGraphicFramePr>
      <xdr:xfrm>
        <a:off x="23498175" y="3838575"/>
        <a:ext cx="3800475" cy="2695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37</xdr:col>
      <xdr:colOff>581025</xdr:colOff>
      <xdr:row>10</xdr:row>
      <xdr:rowOff>9525</xdr:rowOff>
    </xdr:from>
    <xdr:to>
      <xdr:col>44</xdr:col>
      <xdr:colOff>676275</xdr:colOff>
      <xdr:row>26</xdr:row>
      <xdr:rowOff>114300</xdr:rowOff>
    </xdr:to>
    <xdr:graphicFrame>
      <xdr:nvGraphicFramePr>
        <xdr:cNvPr id="13" name="Chart 31"/>
        <xdr:cNvGraphicFramePr/>
      </xdr:nvGraphicFramePr>
      <xdr:xfrm>
        <a:off x="28775025" y="1609725"/>
        <a:ext cx="5429250" cy="2695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25\FM_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22\FM_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1">
        <row r="11">
          <cell r="L11">
            <v>179.6</v>
          </cell>
        </row>
        <row r="12">
          <cell r="I12">
            <v>173.2</v>
          </cell>
          <cell r="L12">
            <v>179.2</v>
          </cell>
        </row>
        <row r="13">
          <cell r="I13">
            <v>171.5</v>
          </cell>
          <cell r="L13">
            <v>183.2</v>
          </cell>
        </row>
        <row r="14">
          <cell r="I14">
            <v>171.4</v>
          </cell>
          <cell r="L14">
            <v>182.2</v>
          </cell>
        </row>
        <row r="15">
          <cell r="I15">
            <v>171.6</v>
          </cell>
          <cell r="L15">
            <v>181.3</v>
          </cell>
        </row>
        <row r="16">
          <cell r="I16">
            <v>175.8</v>
          </cell>
          <cell r="L16">
            <v>177.6</v>
          </cell>
        </row>
        <row r="17">
          <cell r="I17">
            <v>173.3</v>
          </cell>
          <cell r="L17">
            <v>177.7</v>
          </cell>
        </row>
        <row r="18">
          <cell r="I18">
            <v>173.5</v>
          </cell>
          <cell r="L18">
            <v>180.6</v>
          </cell>
        </row>
        <row r="19">
          <cell r="I19">
            <v>178</v>
          </cell>
          <cell r="L19">
            <v>181.8</v>
          </cell>
        </row>
        <row r="20">
          <cell r="I20">
            <v>171.7</v>
          </cell>
          <cell r="L20">
            <v>182.7</v>
          </cell>
        </row>
        <row r="21">
          <cell r="I21">
            <v>174.9</v>
          </cell>
          <cell r="L21">
            <v>178.7</v>
          </cell>
        </row>
        <row r="22">
          <cell r="I22">
            <v>173.9</v>
          </cell>
          <cell r="L22">
            <v>180.5</v>
          </cell>
        </row>
        <row r="23">
          <cell r="I23">
            <v>173.7</v>
          </cell>
          <cell r="L23">
            <v>181.8</v>
          </cell>
        </row>
        <row r="24">
          <cell r="I24">
            <v>174</v>
          </cell>
          <cell r="L24">
            <v>180.4</v>
          </cell>
        </row>
        <row r="25">
          <cell r="I25">
            <v>171.3</v>
          </cell>
          <cell r="L25">
            <v>180.5</v>
          </cell>
        </row>
        <row r="26">
          <cell r="I26">
            <v>173.4</v>
          </cell>
          <cell r="L26">
            <v>182.3</v>
          </cell>
        </row>
        <row r="27">
          <cell r="I27">
            <v>173</v>
          </cell>
          <cell r="L27">
            <v>181.3</v>
          </cell>
        </row>
        <row r="28">
          <cell r="I28">
            <v>178.3</v>
          </cell>
          <cell r="L28">
            <v>181.7</v>
          </cell>
        </row>
        <row r="29">
          <cell r="I29">
            <v>176.1</v>
          </cell>
          <cell r="L29">
            <v>177.5</v>
          </cell>
        </row>
        <row r="30">
          <cell r="I30">
            <v>174.5</v>
          </cell>
          <cell r="L30">
            <v>181.4</v>
          </cell>
        </row>
        <row r="31">
          <cell r="I31">
            <v>177.2</v>
          </cell>
          <cell r="L31">
            <v>181.2</v>
          </cell>
        </row>
        <row r="32">
          <cell r="I32">
            <v>174.4</v>
          </cell>
          <cell r="L32">
            <v>178.4</v>
          </cell>
        </row>
        <row r="33">
          <cell r="I33">
            <v>174.2</v>
          </cell>
          <cell r="L33">
            <v>183.4</v>
          </cell>
        </row>
        <row r="34">
          <cell r="I34">
            <v>179.6</v>
          </cell>
          <cell r="L34">
            <v>183.4</v>
          </cell>
        </row>
        <row r="35">
          <cell r="I35">
            <v>178.2</v>
          </cell>
          <cell r="L35">
            <v>180.5</v>
          </cell>
        </row>
        <row r="36">
          <cell r="I36">
            <v>176.1</v>
          </cell>
          <cell r="L36">
            <v>177.9</v>
          </cell>
        </row>
        <row r="37">
          <cell r="I37">
            <v>179.7</v>
          </cell>
          <cell r="L37">
            <v>183.6</v>
          </cell>
        </row>
        <row r="38">
          <cell r="I38">
            <v>174.5</v>
          </cell>
          <cell r="L38">
            <v>181.3</v>
          </cell>
        </row>
        <row r="39">
          <cell r="I39">
            <v>176.9</v>
          </cell>
          <cell r="L39">
            <v>178.7</v>
          </cell>
        </row>
        <row r="40">
          <cell r="I40">
            <v>175.5</v>
          </cell>
          <cell r="L40">
            <v>180</v>
          </cell>
        </row>
        <row r="41">
          <cell r="I41">
            <v>172.7</v>
          </cell>
          <cell r="L41">
            <v>180</v>
          </cell>
        </row>
        <row r="42">
          <cell r="I42">
            <v>174.9</v>
          </cell>
          <cell r="L42">
            <v>180.7</v>
          </cell>
        </row>
        <row r="43">
          <cell r="I43">
            <v>179.1</v>
          </cell>
          <cell r="L43">
            <v>179.8</v>
          </cell>
        </row>
        <row r="44">
          <cell r="I44">
            <v>178.9</v>
          </cell>
          <cell r="L44">
            <v>178.3</v>
          </cell>
        </row>
        <row r="45">
          <cell r="I45">
            <v>178.1</v>
          </cell>
          <cell r="L45">
            <v>180.7</v>
          </cell>
        </row>
        <row r="46">
          <cell r="I46">
            <v>181</v>
          </cell>
          <cell r="L46">
            <v>188.1</v>
          </cell>
        </row>
        <row r="47">
          <cell r="I47">
            <v>179.5</v>
          </cell>
          <cell r="L47">
            <v>181.9</v>
          </cell>
        </row>
        <row r="48">
          <cell r="I48">
            <v>175.2</v>
          </cell>
          <cell r="L48">
            <v>178</v>
          </cell>
        </row>
        <row r="49">
          <cell r="I49">
            <v>177.8</v>
          </cell>
          <cell r="L49">
            <v>181.2</v>
          </cell>
        </row>
        <row r="50">
          <cell r="I50">
            <v>177.7</v>
          </cell>
          <cell r="L50">
            <v>181.3</v>
          </cell>
        </row>
        <row r="51">
          <cell r="I51">
            <v>172.9</v>
          </cell>
          <cell r="L51">
            <v>182.4</v>
          </cell>
        </row>
        <row r="52">
          <cell r="I52">
            <v>181.1</v>
          </cell>
          <cell r="L52">
            <v>184</v>
          </cell>
        </row>
        <row r="53">
          <cell r="I53">
            <v>180.2</v>
          </cell>
          <cell r="L53">
            <v>181.1</v>
          </cell>
        </row>
        <row r="54">
          <cell r="I54">
            <v>180.3</v>
          </cell>
          <cell r="L54">
            <v>180.6</v>
          </cell>
        </row>
        <row r="55">
          <cell r="I55">
            <v>180.7</v>
          </cell>
          <cell r="L55">
            <v>178.2</v>
          </cell>
        </row>
        <row r="56">
          <cell r="I56">
            <v>178.1</v>
          </cell>
          <cell r="L56">
            <v>182.1</v>
          </cell>
        </row>
        <row r="57">
          <cell r="I57">
            <v>175.6</v>
          </cell>
          <cell r="L57">
            <v>186.2</v>
          </cell>
        </row>
        <row r="58">
          <cell r="I58">
            <v>177</v>
          </cell>
          <cell r="L58">
            <v>180.8</v>
          </cell>
        </row>
        <row r="59">
          <cell r="I59">
            <v>174.6</v>
          </cell>
          <cell r="L59">
            <v>177.1</v>
          </cell>
        </row>
        <row r="60">
          <cell r="I60">
            <v>181.4</v>
          </cell>
          <cell r="L60">
            <v>178.7</v>
          </cell>
        </row>
        <row r="61">
          <cell r="I61">
            <v>177</v>
          </cell>
          <cell r="L61">
            <v>179.9</v>
          </cell>
        </row>
        <row r="62">
          <cell r="I62">
            <v>176.9</v>
          </cell>
          <cell r="L62">
            <v>178.6</v>
          </cell>
        </row>
        <row r="63">
          <cell r="I63">
            <v>173.4</v>
          </cell>
          <cell r="L63">
            <v>177.7</v>
          </cell>
        </row>
        <row r="64">
          <cell r="I64">
            <v>176.9</v>
          </cell>
          <cell r="L64">
            <v>179.6</v>
          </cell>
        </row>
        <row r="65">
          <cell r="I65">
            <v>171.7</v>
          </cell>
          <cell r="L65">
            <v>182.5</v>
          </cell>
        </row>
        <row r="66">
          <cell r="I66">
            <v>175.9</v>
          </cell>
          <cell r="L66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5"/>
  <sheetViews>
    <sheetView workbookViewId="0" topLeftCell="A73">
      <selection activeCell="Q68" sqref="Q68"/>
    </sheetView>
  </sheetViews>
  <sheetFormatPr defaultColWidth="11.421875" defaultRowHeight="12.75"/>
  <cols>
    <col min="1" max="16" width="7.7109375" style="0" customWidth="1"/>
  </cols>
  <sheetData>
    <row r="2" spans="4:7" ht="15.75">
      <c r="D2" s="1" t="s">
        <v>1</v>
      </c>
      <c r="E2" s="2">
        <v>0.3826</v>
      </c>
      <c r="F2" s="2"/>
      <c r="G2" s="125">
        <v>0.41891146057248074</v>
      </c>
    </row>
    <row r="3" spans="4:7" ht="12.75">
      <c r="D3" s="1" t="s">
        <v>11</v>
      </c>
      <c r="E3" s="4">
        <v>80.8</v>
      </c>
      <c r="F3" s="3"/>
      <c r="G3" s="126">
        <v>80</v>
      </c>
    </row>
    <row r="4" spans="4:5" ht="13.5">
      <c r="D4" s="213" t="s">
        <v>2</v>
      </c>
      <c r="E4" s="213"/>
    </row>
    <row r="6" spans="1:16" ht="13.5" thickBot="1">
      <c r="A6" s="55" t="s">
        <v>12</v>
      </c>
      <c r="B6" s="221" t="s">
        <v>63</v>
      </c>
      <c r="C6" s="222"/>
      <c r="D6" s="5"/>
      <c r="E6" s="5"/>
      <c r="F6" s="5"/>
      <c r="G6" s="5"/>
      <c r="H6" s="5"/>
      <c r="N6" s="55" t="s">
        <v>12</v>
      </c>
      <c r="O6" s="221" t="s">
        <v>63</v>
      </c>
      <c r="P6" s="222"/>
    </row>
    <row r="7" spans="1:16" ht="14.25" thickBot="1" thickTop="1">
      <c r="A7" s="49" t="s">
        <v>9</v>
      </c>
      <c r="B7" s="223" t="s">
        <v>66</v>
      </c>
      <c r="C7" s="224"/>
      <c r="D7" s="224"/>
      <c r="E7" s="224"/>
      <c r="F7" s="224"/>
      <c r="G7" s="224"/>
      <c r="H7" s="225"/>
      <c r="I7" s="223" t="s">
        <v>67</v>
      </c>
      <c r="J7" s="224"/>
      <c r="K7" s="224"/>
      <c r="L7" s="224"/>
      <c r="M7" s="224"/>
      <c r="N7" s="224"/>
      <c r="O7" s="226"/>
      <c r="P7" s="72" t="s">
        <v>9</v>
      </c>
    </row>
    <row r="8" spans="1:16" ht="13.5" thickBot="1">
      <c r="A8" s="50" t="s">
        <v>13</v>
      </c>
      <c r="B8" s="6"/>
      <c r="C8" s="6"/>
      <c r="D8" s="7"/>
      <c r="E8" s="8"/>
      <c r="F8" s="6"/>
      <c r="G8" s="7"/>
      <c r="H8" s="9"/>
      <c r="I8" s="6"/>
      <c r="J8" s="6"/>
      <c r="K8" s="7"/>
      <c r="L8" s="8"/>
      <c r="M8" s="6"/>
      <c r="N8" s="7"/>
      <c r="O8" s="73"/>
      <c r="P8" s="70" t="s">
        <v>13</v>
      </c>
    </row>
    <row r="9" spans="1:23" ht="14.25" thickBot="1">
      <c r="A9" s="51" t="s">
        <v>0</v>
      </c>
      <c r="B9" s="10" t="s">
        <v>3</v>
      </c>
      <c r="C9" s="11" t="s">
        <v>5</v>
      </c>
      <c r="D9" s="11" t="s">
        <v>7</v>
      </c>
      <c r="E9" s="11" t="s">
        <v>4</v>
      </c>
      <c r="F9" s="11" t="s">
        <v>6</v>
      </c>
      <c r="G9" s="11" t="s">
        <v>8</v>
      </c>
      <c r="H9" s="12" t="s">
        <v>27</v>
      </c>
      <c r="I9" s="10" t="s">
        <v>3</v>
      </c>
      <c r="J9" s="11" t="s">
        <v>5</v>
      </c>
      <c r="K9" s="29" t="s">
        <v>7</v>
      </c>
      <c r="L9" s="28" t="s">
        <v>4</v>
      </c>
      <c r="M9" s="11" t="s">
        <v>6</v>
      </c>
      <c r="N9" s="11" t="s">
        <v>8</v>
      </c>
      <c r="O9" s="29" t="s">
        <v>27</v>
      </c>
      <c r="P9" s="71" t="s">
        <v>0</v>
      </c>
      <c r="R9" s="199"/>
      <c r="S9" s="199"/>
      <c r="T9" s="199"/>
      <c r="U9" s="199"/>
      <c r="V9" s="199"/>
      <c r="W9" s="199"/>
    </row>
    <row r="10" spans="1:23" s="74" customFormat="1" ht="10.5" customHeight="1">
      <c r="A10" s="32">
        <v>0</v>
      </c>
      <c r="B10" s="108"/>
      <c r="C10" s="109">
        <v>5.833</v>
      </c>
      <c r="D10" s="98">
        <f>$E$2*($E$3/C10)^2</f>
        <v>73.41481933473271</v>
      </c>
      <c r="E10" s="110"/>
      <c r="F10" s="109">
        <v>5.791</v>
      </c>
      <c r="G10" s="98">
        <f>$E$2*($E$3/F10)^2</f>
        <v>74.48358254600524</v>
      </c>
      <c r="H10" s="111"/>
      <c r="I10" s="108"/>
      <c r="J10" s="112">
        <v>5.785</v>
      </c>
      <c r="K10" s="98">
        <f>$E$2*($E$3/J10)^2</f>
        <v>74.63816621085886</v>
      </c>
      <c r="L10" s="108"/>
      <c r="M10" s="112">
        <v>5.805</v>
      </c>
      <c r="N10" s="98">
        <f>$E$2*($E$3/M10)^2</f>
        <v>74.12474956618378</v>
      </c>
      <c r="O10" s="113"/>
      <c r="P10" s="31">
        <v>0</v>
      </c>
      <c r="U10" s="200"/>
      <c r="V10" s="200"/>
      <c r="W10" s="200"/>
    </row>
    <row r="11" spans="1:23" s="74" customFormat="1" ht="10.5" customHeight="1">
      <c r="A11" s="33">
        <v>1</v>
      </c>
      <c r="B11" s="96"/>
      <c r="C11" s="97">
        <v>5.819</v>
      </c>
      <c r="D11" s="98">
        <f aca="true" t="shared" si="0" ref="D11:D73">$E$2*($E$3/C11)^2</f>
        <v>73.7685034308591</v>
      </c>
      <c r="E11" s="99"/>
      <c r="F11" s="97">
        <v>5.738</v>
      </c>
      <c r="G11" s="98">
        <f aca="true" t="shared" si="1" ref="G11:G73">$E$2*($E$3/F11)^2</f>
        <v>75.86589741106995</v>
      </c>
      <c r="H11" s="100"/>
      <c r="I11" s="96"/>
      <c r="J11" s="97">
        <v>5.817</v>
      </c>
      <c r="K11" s="98">
        <f aca="true" t="shared" si="2" ref="K11:K73">$E$2*($E$3/J11)^2</f>
        <v>73.81923830104532</v>
      </c>
      <c r="L11" s="96"/>
      <c r="M11" s="97">
        <v>5.709</v>
      </c>
      <c r="N11" s="98">
        <f aca="true" t="shared" si="3" ref="N11:N73">$E$2*($E$3/M11)^2</f>
        <v>76.63860680868814</v>
      </c>
      <c r="O11" s="101"/>
      <c r="P11" s="75">
        <v>1</v>
      </c>
      <c r="U11" s="200"/>
      <c r="V11" s="200"/>
      <c r="W11" s="200"/>
    </row>
    <row r="12" spans="1:23" s="74" customFormat="1" ht="10.5" customHeight="1">
      <c r="A12" s="33">
        <v>2</v>
      </c>
      <c r="B12" s="96"/>
      <c r="C12" s="97">
        <v>5.822</v>
      </c>
      <c r="D12" s="98">
        <f t="shared" si="0"/>
        <v>73.69249913941846</v>
      </c>
      <c r="E12" s="99"/>
      <c r="F12" s="97">
        <v>5.595</v>
      </c>
      <c r="G12" s="98">
        <f t="shared" si="1"/>
        <v>79.79349824822846</v>
      </c>
      <c r="H12" s="100"/>
      <c r="I12" s="96"/>
      <c r="J12" s="97">
        <v>5.808</v>
      </c>
      <c r="K12" s="98">
        <f t="shared" si="2"/>
        <v>74.04819418831438</v>
      </c>
      <c r="L12" s="96"/>
      <c r="M12" s="97">
        <v>5.891</v>
      </c>
      <c r="N12" s="98">
        <f t="shared" si="3"/>
        <v>71.97632057348282</v>
      </c>
      <c r="O12" s="101"/>
      <c r="P12" s="75">
        <v>2</v>
      </c>
      <c r="U12" s="200"/>
      <c r="V12" s="200"/>
      <c r="W12" s="200"/>
    </row>
    <row r="13" spans="1:23" s="74" customFormat="1" ht="10.5" customHeight="1">
      <c r="A13" s="33">
        <v>3</v>
      </c>
      <c r="B13" s="96"/>
      <c r="C13" s="97">
        <v>5.847</v>
      </c>
      <c r="D13" s="98">
        <f t="shared" si="0"/>
        <v>73.063672769118</v>
      </c>
      <c r="E13" s="99"/>
      <c r="F13" s="97">
        <v>5.824</v>
      </c>
      <c r="G13" s="98">
        <f t="shared" si="1"/>
        <v>73.64189484965584</v>
      </c>
      <c r="H13" s="100"/>
      <c r="I13" s="96"/>
      <c r="J13" s="97">
        <v>5.791</v>
      </c>
      <c r="K13" s="98">
        <f t="shared" si="2"/>
        <v>74.48358254600524</v>
      </c>
      <c r="L13" s="96"/>
      <c r="M13" s="97">
        <v>5.765</v>
      </c>
      <c r="N13" s="98">
        <f t="shared" si="3"/>
        <v>75.15693557061822</v>
      </c>
      <c r="O13" s="101"/>
      <c r="P13" s="75">
        <v>3</v>
      </c>
      <c r="U13" s="200"/>
      <c r="V13" s="200"/>
      <c r="W13" s="200"/>
    </row>
    <row r="14" spans="1:23" s="74" customFormat="1" ht="10.5" customHeight="1">
      <c r="A14" s="33">
        <v>4</v>
      </c>
      <c r="B14" s="96"/>
      <c r="C14" s="97">
        <v>5.83</v>
      </c>
      <c r="D14" s="98">
        <f t="shared" si="0"/>
        <v>73.49039433462102</v>
      </c>
      <c r="E14" s="99"/>
      <c r="F14" s="97">
        <v>5.735</v>
      </c>
      <c r="G14" s="98">
        <f t="shared" si="1"/>
        <v>75.94528964152721</v>
      </c>
      <c r="H14" s="100"/>
      <c r="I14" s="96"/>
      <c r="J14" s="97">
        <v>5.791</v>
      </c>
      <c r="K14" s="98">
        <f t="shared" si="2"/>
        <v>74.48358254600524</v>
      </c>
      <c r="L14" s="96"/>
      <c r="M14" s="97">
        <v>5.868</v>
      </c>
      <c r="N14" s="98">
        <f t="shared" si="3"/>
        <v>72.54165789611858</v>
      </c>
      <c r="O14" s="101"/>
      <c r="P14" s="75">
        <v>4</v>
      </c>
      <c r="U14" s="200"/>
      <c r="V14" s="200"/>
      <c r="W14" s="200"/>
    </row>
    <row r="15" spans="1:23" s="74" customFormat="1" ht="10.5" customHeight="1">
      <c r="A15" s="33">
        <v>5</v>
      </c>
      <c r="B15" s="96"/>
      <c r="C15" s="97">
        <v>5.787</v>
      </c>
      <c r="D15" s="98">
        <f t="shared" si="0"/>
        <v>74.58658489504535</v>
      </c>
      <c r="E15" s="99"/>
      <c r="F15" s="97">
        <v>5.876</v>
      </c>
      <c r="G15" s="98">
        <f t="shared" si="1"/>
        <v>72.34426572120626</v>
      </c>
      <c r="H15" s="100"/>
      <c r="I15" s="96"/>
      <c r="J15" s="97">
        <v>5.832</v>
      </c>
      <c r="K15" s="98">
        <f t="shared" si="2"/>
        <v>73.43999804305652</v>
      </c>
      <c r="L15" s="96"/>
      <c r="M15" s="97">
        <v>5.866</v>
      </c>
      <c r="N15" s="98">
        <f t="shared" si="3"/>
        <v>72.59113217116581</v>
      </c>
      <c r="O15" s="101"/>
      <c r="P15" s="75">
        <v>5</v>
      </c>
      <c r="U15" s="200"/>
      <c r="V15" s="200"/>
      <c r="W15" s="200"/>
    </row>
    <row r="16" spans="1:23" s="74" customFormat="1" ht="10.5" customHeight="1">
      <c r="A16" s="33">
        <v>6</v>
      </c>
      <c r="B16" s="96"/>
      <c r="C16" s="97">
        <v>5.814</v>
      </c>
      <c r="D16" s="98">
        <f t="shared" si="0"/>
        <v>73.89543880002589</v>
      </c>
      <c r="E16" s="99"/>
      <c r="F16" s="97">
        <v>5.738</v>
      </c>
      <c r="G16" s="98">
        <f t="shared" si="1"/>
        <v>75.86589741106995</v>
      </c>
      <c r="H16" s="100"/>
      <c r="I16" s="96"/>
      <c r="J16" s="97">
        <v>5.806</v>
      </c>
      <c r="K16" s="98">
        <f t="shared" si="2"/>
        <v>74.09921792095292</v>
      </c>
      <c r="L16" s="96"/>
      <c r="M16" s="97">
        <v>5.799</v>
      </c>
      <c r="N16" s="98">
        <f t="shared" si="3"/>
        <v>74.27821691551732</v>
      </c>
      <c r="O16" s="101"/>
      <c r="P16" s="75">
        <v>6</v>
      </c>
      <c r="U16" s="200"/>
      <c r="V16" s="200"/>
      <c r="W16" s="200"/>
    </row>
    <row r="17" spans="1:23" s="74" customFormat="1" ht="10.5" customHeight="1">
      <c r="A17" s="33">
        <v>7</v>
      </c>
      <c r="B17" s="96"/>
      <c r="C17" s="97">
        <v>5.84</v>
      </c>
      <c r="D17" s="98">
        <f t="shared" si="0"/>
        <v>73.2389303809345</v>
      </c>
      <c r="E17" s="99"/>
      <c r="F17" s="97">
        <v>5.841</v>
      </c>
      <c r="G17" s="98">
        <f t="shared" si="1"/>
        <v>73.21385499624074</v>
      </c>
      <c r="H17" s="100"/>
      <c r="I17" s="96"/>
      <c r="J17" s="97">
        <v>5.832</v>
      </c>
      <c r="K17" s="98">
        <f t="shared" si="2"/>
        <v>73.43999804305652</v>
      </c>
      <c r="L17" s="96"/>
      <c r="M17" s="97">
        <v>5.916</v>
      </c>
      <c r="N17" s="98">
        <f t="shared" si="3"/>
        <v>71.36928676019147</v>
      </c>
      <c r="O17" s="101"/>
      <c r="P17" s="75">
        <v>7</v>
      </c>
      <c r="U17" s="200"/>
      <c r="V17" s="200"/>
      <c r="W17" s="200"/>
    </row>
    <row r="18" spans="1:23" s="74" customFormat="1" ht="10.5" customHeight="1">
      <c r="A18" s="33">
        <v>8</v>
      </c>
      <c r="B18" s="96"/>
      <c r="C18" s="97">
        <v>5.886</v>
      </c>
      <c r="D18" s="98">
        <f t="shared" si="0"/>
        <v>72.09865644088974</v>
      </c>
      <c r="E18" s="99"/>
      <c r="F18" s="97">
        <v>5.882</v>
      </c>
      <c r="G18" s="98">
        <f t="shared" si="1"/>
        <v>72.19674983967246</v>
      </c>
      <c r="H18" s="100"/>
      <c r="I18" s="96"/>
      <c r="J18" s="97">
        <v>5.845</v>
      </c>
      <c r="K18" s="98">
        <f t="shared" si="2"/>
        <v>73.11368212615463</v>
      </c>
      <c r="L18" s="96"/>
      <c r="M18" s="97">
        <v>5.881</v>
      </c>
      <c r="N18" s="98">
        <f t="shared" si="3"/>
        <v>72.2213044691488</v>
      </c>
      <c r="O18" s="101"/>
      <c r="P18" s="75">
        <v>8</v>
      </c>
      <c r="U18" s="200"/>
      <c r="V18" s="200"/>
      <c r="W18" s="200"/>
    </row>
    <row r="19" spans="1:23" s="74" customFormat="1" ht="10.5" customHeight="1">
      <c r="A19" s="33">
        <v>9</v>
      </c>
      <c r="B19" s="96"/>
      <c r="C19" s="97">
        <v>5.827</v>
      </c>
      <c r="D19" s="98">
        <f t="shared" si="0"/>
        <v>73.56608609271699</v>
      </c>
      <c r="E19" s="99"/>
      <c r="F19" s="97">
        <v>5.758</v>
      </c>
      <c r="G19" s="98">
        <f t="shared" si="1"/>
        <v>75.33978320450842</v>
      </c>
      <c r="H19" s="100"/>
      <c r="I19" s="96"/>
      <c r="J19" s="97">
        <v>5.802</v>
      </c>
      <c r="K19" s="98">
        <f t="shared" si="2"/>
        <v>74.20142372663041</v>
      </c>
      <c r="L19" s="96"/>
      <c r="M19" s="97">
        <v>5.931</v>
      </c>
      <c r="N19" s="98">
        <f t="shared" si="3"/>
        <v>71.00874534753213</v>
      </c>
      <c r="O19" s="101"/>
      <c r="P19" s="75">
        <v>9</v>
      </c>
      <c r="U19" s="200"/>
      <c r="V19" s="200"/>
      <c r="W19" s="200"/>
    </row>
    <row r="20" spans="1:23" s="74" customFormat="1" ht="10.5" customHeight="1">
      <c r="A20" s="33">
        <v>10</v>
      </c>
      <c r="B20" s="96"/>
      <c r="C20" s="97">
        <v>5.87</v>
      </c>
      <c r="D20" s="98">
        <f t="shared" si="0"/>
        <v>72.49223418241338</v>
      </c>
      <c r="E20" s="99"/>
      <c r="F20" s="97">
        <v>5.801</v>
      </c>
      <c r="G20" s="98">
        <f t="shared" si="1"/>
        <v>74.22700821871743</v>
      </c>
      <c r="H20" s="100"/>
      <c r="I20" s="96"/>
      <c r="J20" s="97">
        <v>5.823</v>
      </c>
      <c r="K20" s="98">
        <f t="shared" si="2"/>
        <v>73.66719047672554</v>
      </c>
      <c r="L20" s="96"/>
      <c r="M20" s="97">
        <v>5.838</v>
      </c>
      <c r="N20" s="98">
        <f t="shared" si="3"/>
        <v>73.28911981265082</v>
      </c>
      <c r="O20" s="101"/>
      <c r="P20" s="75">
        <v>10</v>
      </c>
      <c r="U20" s="200"/>
      <c r="V20" s="200"/>
      <c r="W20" s="200"/>
    </row>
    <row r="21" spans="1:23" s="74" customFormat="1" ht="10.5" customHeight="1">
      <c r="A21" s="33">
        <v>11</v>
      </c>
      <c r="B21" s="96"/>
      <c r="C21" s="97">
        <v>5.846</v>
      </c>
      <c r="D21" s="98">
        <f t="shared" si="0"/>
        <v>73.08867103179344</v>
      </c>
      <c r="E21" s="99"/>
      <c r="F21" s="97">
        <v>5.841</v>
      </c>
      <c r="G21" s="98">
        <f t="shared" si="1"/>
        <v>73.21385499624074</v>
      </c>
      <c r="H21" s="100"/>
      <c r="I21" s="96"/>
      <c r="J21" s="97">
        <v>5.843</v>
      </c>
      <c r="K21" s="98">
        <f t="shared" si="2"/>
        <v>73.16374284507596</v>
      </c>
      <c r="L21" s="96"/>
      <c r="M21" s="97">
        <v>5.848</v>
      </c>
      <c r="N21" s="98">
        <f t="shared" si="3"/>
        <v>73.03868732935226</v>
      </c>
      <c r="O21" s="101"/>
      <c r="P21" s="75">
        <v>11</v>
      </c>
      <c r="U21" s="200"/>
      <c r="V21" s="200"/>
      <c r="W21" s="200"/>
    </row>
    <row r="22" spans="1:23" s="74" customFormat="1" ht="10.5" customHeight="1">
      <c r="A22" s="33">
        <v>12</v>
      </c>
      <c r="B22" s="96"/>
      <c r="C22" s="97">
        <v>5.845</v>
      </c>
      <c r="D22" s="98">
        <f t="shared" si="0"/>
        <v>73.11368212615463</v>
      </c>
      <c r="E22" s="99"/>
      <c r="F22" s="97">
        <v>5.897</v>
      </c>
      <c r="G22" s="98">
        <f t="shared" si="1"/>
        <v>71.82992809494995</v>
      </c>
      <c r="H22" s="100"/>
      <c r="I22" s="96"/>
      <c r="J22" s="97">
        <v>5.817</v>
      </c>
      <c r="K22" s="98">
        <f t="shared" si="2"/>
        <v>73.81923830104532</v>
      </c>
      <c r="L22" s="96"/>
      <c r="M22" s="97">
        <v>5.933</v>
      </c>
      <c r="N22" s="98">
        <f t="shared" si="3"/>
        <v>70.96087966277969</v>
      </c>
      <c r="O22" s="101"/>
      <c r="P22" s="75">
        <v>12</v>
      </c>
      <c r="U22" s="200"/>
      <c r="V22" s="200"/>
      <c r="W22" s="200"/>
    </row>
    <row r="23" spans="1:23" s="74" customFormat="1" ht="10.5" customHeight="1">
      <c r="A23" s="33">
        <v>13</v>
      </c>
      <c r="B23" s="96"/>
      <c r="C23" s="97">
        <v>5.848</v>
      </c>
      <c r="D23" s="98">
        <f t="shared" si="0"/>
        <v>73.03868732935226</v>
      </c>
      <c r="E23" s="99"/>
      <c r="F23" s="97">
        <v>5.903</v>
      </c>
      <c r="G23" s="98">
        <f t="shared" si="1"/>
        <v>71.68398178365477</v>
      </c>
      <c r="H23" s="100"/>
      <c r="I23" s="96"/>
      <c r="J23" s="97">
        <v>5.841</v>
      </c>
      <c r="K23" s="98">
        <f t="shared" si="2"/>
        <v>73.21385499624074</v>
      </c>
      <c r="L23" s="96"/>
      <c r="M23" s="97">
        <v>5.858</v>
      </c>
      <c r="N23" s="98">
        <f t="shared" si="3"/>
        <v>72.78953626634959</v>
      </c>
      <c r="O23" s="101"/>
      <c r="P23" s="75">
        <v>13</v>
      </c>
      <c r="U23" s="200"/>
      <c r="V23" s="200"/>
      <c r="W23" s="200"/>
    </row>
    <row r="24" spans="1:23" s="74" customFormat="1" ht="10.5" customHeight="1">
      <c r="A24" s="33">
        <v>14</v>
      </c>
      <c r="B24" s="96"/>
      <c r="C24" s="97">
        <v>5.849</v>
      </c>
      <c r="D24" s="98">
        <f t="shared" si="0"/>
        <v>73.01371470372763</v>
      </c>
      <c r="E24" s="99"/>
      <c r="F24" s="97">
        <v>5.929</v>
      </c>
      <c r="G24" s="98">
        <f t="shared" si="1"/>
        <v>71.0566594793321</v>
      </c>
      <c r="H24" s="100"/>
      <c r="I24" s="96"/>
      <c r="J24" s="97">
        <v>5.856</v>
      </c>
      <c r="K24" s="98">
        <f t="shared" si="2"/>
        <v>72.83926438532055</v>
      </c>
      <c r="L24" s="96"/>
      <c r="M24" s="97">
        <v>5.865</v>
      </c>
      <c r="N24" s="98">
        <f t="shared" si="3"/>
        <v>72.61588829074755</v>
      </c>
      <c r="O24" s="101"/>
      <c r="P24" s="75">
        <v>14</v>
      </c>
      <c r="U24" s="200"/>
      <c r="V24" s="200"/>
      <c r="W24" s="200"/>
    </row>
    <row r="25" spans="1:23" s="74" customFormat="1" ht="10.5" customHeight="1">
      <c r="A25" s="33">
        <v>15</v>
      </c>
      <c r="B25" s="96"/>
      <c r="C25" s="97">
        <v>5.793</v>
      </c>
      <c r="D25" s="98">
        <f t="shared" si="0"/>
        <v>74.43216136524825</v>
      </c>
      <c r="E25" s="99"/>
      <c r="F25" s="97">
        <v>5.893</v>
      </c>
      <c r="G25" s="98">
        <f t="shared" si="1"/>
        <v>71.92747339431698</v>
      </c>
      <c r="H25" s="100"/>
      <c r="I25" s="96"/>
      <c r="J25" s="97">
        <v>5.811</v>
      </c>
      <c r="K25" s="98">
        <f t="shared" si="2"/>
        <v>73.97175734779377</v>
      </c>
      <c r="L25" s="96"/>
      <c r="M25" s="97">
        <v>5.816</v>
      </c>
      <c r="N25" s="98">
        <f t="shared" si="3"/>
        <v>73.84462536587395</v>
      </c>
      <c r="O25" s="101"/>
      <c r="P25" s="75">
        <v>15</v>
      </c>
      <c r="U25" s="200"/>
      <c r="V25" s="200"/>
      <c r="W25" s="200"/>
    </row>
    <row r="26" spans="1:23" s="74" customFormat="1" ht="10.5" customHeight="1">
      <c r="A26" s="33">
        <v>16</v>
      </c>
      <c r="B26" s="96"/>
      <c r="C26" s="97">
        <v>5.835</v>
      </c>
      <c r="D26" s="98">
        <f t="shared" si="0"/>
        <v>73.36450074859256</v>
      </c>
      <c r="E26" s="99"/>
      <c r="F26" s="97">
        <v>5.876</v>
      </c>
      <c r="G26" s="98">
        <f t="shared" si="1"/>
        <v>72.34426572120626</v>
      </c>
      <c r="H26" s="100"/>
      <c r="I26" s="96"/>
      <c r="J26" s="97">
        <v>5.761</v>
      </c>
      <c r="K26" s="98">
        <f t="shared" si="2"/>
        <v>75.26133831625127</v>
      </c>
      <c r="L26" s="96"/>
      <c r="M26" s="97">
        <v>5.812</v>
      </c>
      <c r="N26" s="98">
        <f t="shared" si="3"/>
        <v>73.94630470029257</v>
      </c>
      <c r="O26" s="101"/>
      <c r="P26" s="75">
        <v>16</v>
      </c>
      <c r="U26" s="200"/>
      <c r="V26" s="200"/>
      <c r="W26" s="200"/>
    </row>
    <row r="27" spans="1:23" s="74" customFormat="1" ht="10.5" customHeight="1">
      <c r="A27" s="33">
        <v>17</v>
      </c>
      <c r="B27" s="96"/>
      <c r="C27" s="97">
        <v>5.86</v>
      </c>
      <c r="D27" s="98">
        <f t="shared" si="0"/>
        <v>72.73985905485212</v>
      </c>
      <c r="E27" s="99"/>
      <c r="F27" s="97">
        <v>5.735</v>
      </c>
      <c r="G27" s="98">
        <f t="shared" si="1"/>
        <v>75.94528964152721</v>
      </c>
      <c r="H27" s="100"/>
      <c r="I27" s="96"/>
      <c r="J27" s="97">
        <v>5.787</v>
      </c>
      <c r="K27" s="98">
        <f t="shared" si="2"/>
        <v>74.58658489504535</v>
      </c>
      <c r="L27" s="96"/>
      <c r="M27" s="97">
        <v>5.893</v>
      </c>
      <c r="N27" s="98">
        <f t="shared" si="3"/>
        <v>71.92747339431698</v>
      </c>
      <c r="O27" s="101"/>
      <c r="P27" s="75">
        <v>17</v>
      </c>
      <c r="U27" s="200"/>
      <c r="V27" s="200"/>
      <c r="W27" s="200"/>
    </row>
    <row r="28" spans="1:23" s="74" customFormat="1" ht="10.5" customHeight="1">
      <c r="A28" s="33">
        <v>18</v>
      </c>
      <c r="B28" s="96"/>
      <c r="C28" s="97">
        <v>5.798</v>
      </c>
      <c r="D28" s="98">
        <f t="shared" si="0"/>
        <v>74.30384113849728</v>
      </c>
      <c r="E28" s="99"/>
      <c r="F28" s="97">
        <v>5.846</v>
      </c>
      <c r="G28" s="98">
        <f t="shared" si="1"/>
        <v>73.08867103179344</v>
      </c>
      <c r="H28" s="100"/>
      <c r="I28" s="96"/>
      <c r="J28" s="97">
        <v>6.066</v>
      </c>
      <c r="K28" s="98">
        <f t="shared" si="2"/>
        <v>67.88328887784432</v>
      </c>
      <c r="L28" s="96"/>
      <c r="M28" s="97">
        <v>5.853</v>
      </c>
      <c r="N28" s="98">
        <f t="shared" si="3"/>
        <v>72.9139521675316</v>
      </c>
      <c r="O28" s="101"/>
      <c r="P28" s="75">
        <v>18</v>
      </c>
      <c r="U28" s="200"/>
      <c r="V28" s="200"/>
      <c r="W28" s="200"/>
    </row>
    <row r="29" spans="1:23" s="74" customFormat="1" ht="10.5" customHeight="1">
      <c r="A29" s="33">
        <v>19</v>
      </c>
      <c r="B29" s="96"/>
      <c r="C29" s="97">
        <v>5.826</v>
      </c>
      <c r="D29" s="98">
        <f t="shared" si="0"/>
        <v>73.59134266659079</v>
      </c>
      <c r="E29" s="99"/>
      <c r="F29" s="97">
        <v>5.694</v>
      </c>
      <c r="G29" s="98">
        <f t="shared" si="1"/>
        <v>77.04292479256752</v>
      </c>
      <c r="H29" s="100"/>
      <c r="I29" s="96"/>
      <c r="J29" s="97">
        <v>5.808</v>
      </c>
      <c r="K29" s="98">
        <f t="shared" si="2"/>
        <v>74.04819418831438</v>
      </c>
      <c r="L29" s="96"/>
      <c r="M29" s="97">
        <v>5.834</v>
      </c>
      <c r="N29" s="98">
        <f t="shared" si="3"/>
        <v>73.38965357286952</v>
      </c>
      <c r="O29" s="101"/>
      <c r="P29" s="75">
        <v>19</v>
      </c>
      <c r="U29" s="200"/>
      <c r="V29" s="200"/>
      <c r="W29" s="200"/>
    </row>
    <row r="30" spans="1:23" s="74" customFormat="1" ht="10.5" customHeight="1">
      <c r="A30" s="33">
        <v>20</v>
      </c>
      <c r="B30" s="96"/>
      <c r="C30" s="97">
        <v>5.867</v>
      </c>
      <c r="D30" s="98">
        <f t="shared" si="0"/>
        <v>72.56638870916531</v>
      </c>
      <c r="E30" s="99"/>
      <c r="F30" s="97">
        <v>5.958</v>
      </c>
      <c r="G30" s="98">
        <f t="shared" si="1"/>
        <v>70.36661982427964</v>
      </c>
      <c r="H30" s="100"/>
      <c r="I30" s="96"/>
      <c r="J30" s="97">
        <v>5.854</v>
      </c>
      <c r="K30" s="98">
        <f t="shared" si="2"/>
        <v>72.88904348134639</v>
      </c>
      <c r="L30" s="96"/>
      <c r="M30" s="97">
        <v>5.847</v>
      </c>
      <c r="N30" s="98">
        <f t="shared" si="3"/>
        <v>73.063672769118</v>
      </c>
      <c r="O30" s="101"/>
      <c r="P30" s="75">
        <v>20</v>
      </c>
      <c r="U30" s="200"/>
      <c r="V30" s="200"/>
      <c r="W30" s="200"/>
    </row>
    <row r="31" spans="1:23" s="74" customFormat="1" ht="10.5" customHeight="1">
      <c r="A31" s="33">
        <v>21</v>
      </c>
      <c r="B31" s="96"/>
      <c r="C31" s="97">
        <v>5.875</v>
      </c>
      <c r="D31" s="98">
        <f t="shared" si="0"/>
        <v>72.36889565233137</v>
      </c>
      <c r="E31" s="99"/>
      <c r="F31" s="97">
        <v>5.785</v>
      </c>
      <c r="G31" s="98">
        <f t="shared" si="1"/>
        <v>74.63816621085886</v>
      </c>
      <c r="H31" s="100"/>
      <c r="I31" s="96"/>
      <c r="J31" s="97">
        <v>5.866</v>
      </c>
      <c r="K31" s="98">
        <f t="shared" si="2"/>
        <v>72.59113217116581</v>
      </c>
      <c r="L31" s="96"/>
      <c r="M31" s="97">
        <v>5.865</v>
      </c>
      <c r="N31" s="98">
        <f t="shared" si="3"/>
        <v>72.61588829074755</v>
      </c>
      <c r="O31" s="101"/>
      <c r="P31" s="75">
        <v>21</v>
      </c>
      <c r="U31" s="200"/>
      <c r="V31" s="200"/>
      <c r="W31" s="200"/>
    </row>
    <row r="32" spans="1:23" s="74" customFormat="1" ht="10.5" customHeight="1">
      <c r="A32" s="33">
        <v>22</v>
      </c>
      <c r="B32" s="96"/>
      <c r="C32" s="97">
        <v>5.848</v>
      </c>
      <c r="D32" s="98">
        <f t="shared" si="0"/>
        <v>73.03868732935226</v>
      </c>
      <c r="E32" s="99"/>
      <c r="F32" s="97">
        <v>5.872</v>
      </c>
      <c r="G32" s="98">
        <f t="shared" si="1"/>
        <v>72.44286096117722</v>
      </c>
      <c r="H32" s="100"/>
      <c r="I32" s="96"/>
      <c r="J32" s="97">
        <v>5.863</v>
      </c>
      <c r="K32" s="98">
        <f t="shared" si="2"/>
        <v>72.6654385372015</v>
      </c>
      <c r="L32" s="96"/>
      <c r="M32" s="97">
        <v>5.853</v>
      </c>
      <c r="N32" s="98">
        <f t="shared" si="3"/>
        <v>72.9139521675316</v>
      </c>
      <c r="O32" s="101"/>
      <c r="P32" s="75">
        <v>22</v>
      </c>
      <c r="U32" s="200"/>
      <c r="V32" s="200"/>
      <c r="W32" s="200"/>
    </row>
    <row r="33" spans="1:23" s="74" customFormat="1" ht="10.5" customHeight="1">
      <c r="A33" s="33">
        <v>23</v>
      </c>
      <c r="B33" s="96"/>
      <c r="C33" s="97">
        <v>5.832</v>
      </c>
      <c r="D33" s="98">
        <f t="shared" si="0"/>
        <v>73.43999804305652</v>
      </c>
      <c r="E33" s="99"/>
      <c r="F33" s="97">
        <v>5.86</v>
      </c>
      <c r="G33" s="98">
        <f t="shared" si="1"/>
        <v>72.73985905485212</v>
      </c>
      <c r="H33" s="100"/>
      <c r="I33" s="96"/>
      <c r="J33" s="97">
        <v>5.834</v>
      </c>
      <c r="K33" s="98">
        <f t="shared" si="2"/>
        <v>73.38965357286952</v>
      </c>
      <c r="L33" s="96"/>
      <c r="M33" s="97">
        <v>5.836</v>
      </c>
      <c r="N33" s="98">
        <f t="shared" si="3"/>
        <v>73.33936085303527</v>
      </c>
      <c r="O33" s="101"/>
      <c r="P33" s="75">
        <v>23</v>
      </c>
      <c r="U33" s="200"/>
      <c r="V33" s="200"/>
      <c r="W33" s="200"/>
    </row>
    <row r="34" spans="1:23" s="74" customFormat="1" ht="10.5" customHeight="1">
      <c r="A34" s="33">
        <v>24</v>
      </c>
      <c r="B34" s="96"/>
      <c r="C34" s="97">
        <v>5.854</v>
      </c>
      <c r="D34" s="98">
        <f t="shared" si="0"/>
        <v>72.88904348134639</v>
      </c>
      <c r="E34" s="99"/>
      <c r="F34" s="97">
        <v>5.776</v>
      </c>
      <c r="G34" s="98">
        <f t="shared" si="1"/>
        <v>74.87094558820144</v>
      </c>
      <c r="H34" s="100"/>
      <c r="I34" s="96"/>
      <c r="J34" s="97">
        <v>5.865</v>
      </c>
      <c r="K34" s="98">
        <f t="shared" si="2"/>
        <v>72.61588829074755</v>
      </c>
      <c r="L34" s="96"/>
      <c r="M34" s="97">
        <v>5.766</v>
      </c>
      <c r="N34" s="98">
        <f t="shared" si="3"/>
        <v>75.1308688282249</v>
      </c>
      <c r="O34" s="101"/>
      <c r="P34" s="75">
        <v>24</v>
      </c>
      <c r="U34" s="200"/>
      <c r="V34" s="200"/>
      <c r="W34" s="200"/>
    </row>
    <row r="35" spans="1:23" s="74" customFormat="1" ht="10.5" customHeight="1">
      <c r="A35" s="33">
        <v>25</v>
      </c>
      <c r="B35" s="96"/>
      <c r="C35" s="97">
        <v>5.825</v>
      </c>
      <c r="D35" s="98">
        <f t="shared" si="0"/>
        <v>73.6166122492586</v>
      </c>
      <c r="E35" s="99"/>
      <c r="F35" s="97">
        <v>5.76</v>
      </c>
      <c r="G35" s="98">
        <f t="shared" si="1"/>
        <v>75.28747299382717</v>
      </c>
      <c r="H35" s="100"/>
      <c r="I35" s="96"/>
      <c r="J35" s="97">
        <v>5.863</v>
      </c>
      <c r="K35" s="98">
        <f t="shared" si="2"/>
        <v>72.6654385372015</v>
      </c>
      <c r="L35" s="96"/>
      <c r="M35" s="97">
        <v>5.776</v>
      </c>
      <c r="N35" s="98">
        <f t="shared" si="3"/>
        <v>74.87094558820144</v>
      </c>
      <c r="O35" s="101"/>
      <c r="P35" s="75">
        <v>25</v>
      </c>
      <c r="U35" s="200"/>
      <c r="V35" s="200"/>
      <c r="W35" s="200"/>
    </row>
    <row r="36" spans="1:23" s="74" customFormat="1" ht="10.5" customHeight="1">
      <c r="A36" s="33">
        <v>26</v>
      </c>
      <c r="B36" s="96"/>
      <c r="C36" s="97">
        <v>5.926</v>
      </c>
      <c r="D36" s="98">
        <f t="shared" si="0"/>
        <v>71.1286216583447</v>
      </c>
      <c r="E36" s="99"/>
      <c r="F36" s="97">
        <v>5.828</v>
      </c>
      <c r="G36" s="98">
        <f t="shared" si="1"/>
        <v>73.54084251870951</v>
      </c>
      <c r="H36" s="100"/>
      <c r="I36" s="96"/>
      <c r="J36" s="97">
        <v>5.89</v>
      </c>
      <c r="K36" s="98">
        <f t="shared" si="2"/>
        <v>72.00076282496592</v>
      </c>
      <c r="L36" s="96"/>
      <c r="M36" s="97">
        <v>5.881</v>
      </c>
      <c r="N36" s="98">
        <f t="shared" si="3"/>
        <v>72.2213044691488</v>
      </c>
      <c r="O36" s="101"/>
      <c r="P36" s="75">
        <v>26</v>
      </c>
      <c r="U36" s="200"/>
      <c r="V36" s="200"/>
      <c r="W36" s="200"/>
    </row>
    <row r="37" spans="1:23" s="74" customFormat="1" ht="10.5" customHeight="1">
      <c r="A37" s="33">
        <v>27</v>
      </c>
      <c r="B37" s="96"/>
      <c r="C37" s="97">
        <v>5.823</v>
      </c>
      <c r="D37" s="98">
        <f t="shared" si="0"/>
        <v>73.66719047672554</v>
      </c>
      <c r="E37" s="99"/>
      <c r="F37" s="97">
        <v>5.863</v>
      </c>
      <c r="G37" s="98">
        <f t="shared" si="1"/>
        <v>72.6654385372015</v>
      </c>
      <c r="H37" s="100"/>
      <c r="I37" s="96"/>
      <c r="J37" s="97">
        <v>5.864</v>
      </c>
      <c r="K37" s="98">
        <f t="shared" si="2"/>
        <v>72.6406570765454</v>
      </c>
      <c r="L37" s="96"/>
      <c r="M37" s="97">
        <v>5.84</v>
      </c>
      <c r="N37" s="98">
        <f t="shared" si="3"/>
        <v>73.2389303809345</v>
      </c>
      <c r="O37" s="101"/>
      <c r="P37" s="75">
        <v>27</v>
      </c>
      <c r="U37" s="200"/>
      <c r="V37" s="200"/>
      <c r="W37" s="200"/>
    </row>
    <row r="38" spans="1:23" s="74" customFormat="1" ht="10.5" customHeight="1">
      <c r="A38" s="33">
        <v>28</v>
      </c>
      <c r="B38" s="96"/>
      <c r="C38" s="97">
        <v>5.863</v>
      </c>
      <c r="D38" s="98">
        <f t="shared" si="0"/>
        <v>72.6654385372015</v>
      </c>
      <c r="E38" s="99"/>
      <c r="F38" s="97">
        <v>5.899</v>
      </c>
      <c r="G38" s="98">
        <f t="shared" si="1"/>
        <v>71.78122984001384</v>
      </c>
      <c r="H38" s="100"/>
      <c r="I38" s="96"/>
      <c r="J38" s="97">
        <v>5.887</v>
      </c>
      <c r="K38" s="98">
        <f t="shared" si="2"/>
        <v>72.07416432847506</v>
      </c>
      <c r="L38" s="96"/>
      <c r="M38" s="97">
        <v>5.811</v>
      </c>
      <c r="N38" s="98">
        <f t="shared" si="3"/>
        <v>73.97175734779377</v>
      </c>
      <c r="O38" s="101"/>
      <c r="P38" s="75">
        <v>28</v>
      </c>
      <c r="U38" s="200"/>
      <c r="V38" s="200"/>
      <c r="W38" s="200"/>
    </row>
    <row r="39" spans="1:23" s="74" customFormat="1" ht="10.5" customHeight="1">
      <c r="A39" s="33">
        <v>29</v>
      </c>
      <c r="B39" s="96"/>
      <c r="C39" s="97">
        <v>5.911</v>
      </c>
      <c r="D39" s="98">
        <f t="shared" si="0"/>
        <v>71.49007761065057</v>
      </c>
      <c r="E39" s="99"/>
      <c r="F39" s="97">
        <v>5.768</v>
      </c>
      <c r="G39" s="98">
        <f t="shared" si="1"/>
        <v>75.07877601035702</v>
      </c>
      <c r="H39" s="100"/>
      <c r="J39" s="97">
        <v>5.89</v>
      </c>
      <c r="K39" s="98">
        <f t="shared" si="2"/>
        <v>72.00076282496592</v>
      </c>
      <c r="L39" s="96"/>
      <c r="M39" s="97">
        <v>5.869</v>
      </c>
      <c r="N39" s="98">
        <f t="shared" si="3"/>
        <v>72.51693972340557</v>
      </c>
      <c r="O39" s="101"/>
      <c r="P39" s="75">
        <v>29</v>
      </c>
      <c r="U39" s="200"/>
      <c r="V39" s="200"/>
      <c r="W39" s="200"/>
    </row>
    <row r="40" spans="1:23" s="74" customFormat="1" ht="10.5" customHeight="1">
      <c r="A40" s="33">
        <v>30</v>
      </c>
      <c r="B40" s="96"/>
      <c r="C40" s="97">
        <v>5.904</v>
      </c>
      <c r="D40" s="98">
        <f t="shared" si="0"/>
        <v>71.659700648497</v>
      </c>
      <c r="E40" s="99"/>
      <c r="F40" s="97">
        <v>5.868</v>
      </c>
      <c r="G40" s="98">
        <f t="shared" si="1"/>
        <v>72.54165789611858</v>
      </c>
      <c r="H40" s="100"/>
      <c r="I40" s="96"/>
      <c r="J40" s="97">
        <v>5.852</v>
      </c>
      <c r="K40" s="98">
        <f t="shared" si="2"/>
        <v>72.93887362412742</v>
      </c>
      <c r="L40" s="96"/>
      <c r="M40" s="97">
        <v>5.857</v>
      </c>
      <c r="N40" s="98">
        <f t="shared" si="3"/>
        <v>72.81439395805481</v>
      </c>
      <c r="O40" s="101"/>
      <c r="P40" s="75">
        <v>30</v>
      </c>
      <c r="U40" s="200"/>
      <c r="V40" s="200"/>
      <c r="W40" s="200"/>
    </row>
    <row r="41" spans="1:23" s="74" customFormat="1" ht="10.5" customHeight="1">
      <c r="A41" s="33">
        <v>31</v>
      </c>
      <c r="B41" s="96"/>
      <c r="C41" s="97">
        <v>5.83</v>
      </c>
      <c r="D41" s="98">
        <f t="shared" si="0"/>
        <v>73.49039433462102</v>
      </c>
      <c r="E41" s="99"/>
      <c r="F41" s="97">
        <v>5.94</v>
      </c>
      <c r="G41" s="98">
        <f t="shared" si="1"/>
        <v>70.79373034497613</v>
      </c>
      <c r="H41" s="100"/>
      <c r="I41" s="96"/>
      <c r="J41" s="97">
        <v>5.883</v>
      </c>
      <c r="K41" s="98">
        <f t="shared" si="2"/>
        <v>72.17220773061555</v>
      </c>
      <c r="L41" s="96"/>
      <c r="M41" s="97">
        <v>5.808</v>
      </c>
      <c r="N41" s="98">
        <f t="shared" si="3"/>
        <v>74.04819418831438</v>
      </c>
      <c r="O41" s="101"/>
      <c r="P41" s="75">
        <v>31</v>
      </c>
      <c r="U41" s="200"/>
      <c r="V41" s="200"/>
      <c r="W41" s="200"/>
    </row>
    <row r="42" spans="1:23" s="74" customFormat="1" ht="10.5" customHeight="1">
      <c r="A42" s="33">
        <v>32</v>
      </c>
      <c r="B42" s="96"/>
      <c r="C42" s="97">
        <v>5.886</v>
      </c>
      <c r="D42" s="98">
        <f t="shared" si="0"/>
        <v>72.09865644088974</v>
      </c>
      <c r="E42" s="99"/>
      <c r="F42" s="97">
        <v>5.827</v>
      </c>
      <c r="G42" s="98">
        <f t="shared" si="1"/>
        <v>73.56608609271699</v>
      </c>
      <c r="H42" s="100"/>
      <c r="I42" s="96"/>
      <c r="J42" s="97">
        <v>5.843</v>
      </c>
      <c r="K42" s="98">
        <f t="shared" si="2"/>
        <v>73.16374284507596</v>
      </c>
      <c r="L42" s="96"/>
      <c r="M42" s="97">
        <v>5.924</v>
      </c>
      <c r="N42" s="98">
        <f t="shared" si="3"/>
        <v>71.17665719414177</v>
      </c>
      <c r="O42" s="101"/>
      <c r="P42" s="75">
        <v>32</v>
      </c>
      <c r="U42" s="200"/>
      <c r="V42" s="200"/>
      <c r="W42" s="200"/>
    </row>
    <row r="43" spans="1:23" s="74" customFormat="1" ht="10.5" customHeight="1">
      <c r="A43" s="33">
        <v>33</v>
      </c>
      <c r="B43" s="96"/>
      <c r="C43" s="97">
        <v>5.832</v>
      </c>
      <c r="D43" s="98">
        <f t="shared" si="0"/>
        <v>73.43999804305652</v>
      </c>
      <c r="E43" s="99"/>
      <c r="F43" s="97">
        <v>5.932</v>
      </c>
      <c r="G43" s="98">
        <f t="shared" si="1"/>
        <v>70.98480645335833</v>
      </c>
      <c r="H43" s="100"/>
      <c r="I43" s="96"/>
      <c r="J43" s="97">
        <v>5.85</v>
      </c>
      <c r="K43" s="98">
        <f t="shared" si="2"/>
        <v>72.9887548834831</v>
      </c>
      <c r="L43" s="96"/>
      <c r="M43" s="97">
        <v>5.931</v>
      </c>
      <c r="N43" s="98">
        <f t="shared" si="3"/>
        <v>71.00874534753213</v>
      </c>
      <c r="O43" s="101"/>
      <c r="P43" s="75">
        <v>33</v>
      </c>
      <c r="U43" s="200"/>
      <c r="V43" s="200"/>
      <c r="W43" s="200"/>
    </row>
    <row r="44" spans="1:23" s="74" customFormat="1" ht="10.5" customHeight="1">
      <c r="A44" s="33">
        <v>34</v>
      </c>
      <c r="B44" s="96"/>
      <c r="C44" s="97">
        <v>5.844</v>
      </c>
      <c r="D44" s="98">
        <f t="shared" si="0"/>
        <v>73.1387060609851</v>
      </c>
      <c r="E44" s="99"/>
      <c r="F44" s="97">
        <v>5.844</v>
      </c>
      <c r="G44" s="98">
        <f t="shared" si="1"/>
        <v>73.1387060609851</v>
      </c>
      <c r="H44" s="100"/>
      <c r="I44" s="96"/>
      <c r="J44" s="97">
        <v>5.817</v>
      </c>
      <c r="K44" s="98">
        <f t="shared" si="2"/>
        <v>73.81923830104532</v>
      </c>
      <c r="L44" s="96"/>
      <c r="M44" s="97">
        <v>5.904</v>
      </c>
      <c r="N44" s="98">
        <f t="shared" si="3"/>
        <v>71.659700648497</v>
      </c>
      <c r="O44" s="101"/>
      <c r="P44" s="75">
        <v>34</v>
      </c>
      <c r="U44" s="200"/>
      <c r="V44" s="200"/>
      <c r="W44" s="200"/>
    </row>
    <row r="45" spans="1:23" s="74" customFormat="1" ht="10.5" customHeight="1">
      <c r="A45" s="33">
        <v>35</v>
      </c>
      <c r="B45" s="96"/>
      <c r="C45" s="97">
        <v>5.84</v>
      </c>
      <c r="D45" s="98">
        <f t="shared" si="0"/>
        <v>73.2389303809345</v>
      </c>
      <c r="E45" s="99"/>
      <c r="F45" s="97">
        <v>5.846</v>
      </c>
      <c r="G45" s="98">
        <f t="shared" si="1"/>
        <v>73.08867103179344</v>
      </c>
      <c r="H45" s="100"/>
      <c r="I45" s="96"/>
      <c r="J45" s="97">
        <v>5.844</v>
      </c>
      <c r="K45" s="98">
        <f t="shared" si="2"/>
        <v>73.1387060609851</v>
      </c>
      <c r="L45" s="96"/>
      <c r="M45" s="97">
        <v>5.906</v>
      </c>
      <c r="N45" s="98">
        <f t="shared" si="3"/>
        <v>71.61117537435169</v>
      </c>
      <c r="O45" s="101"/>
      <c r="P45" s="75">
        <v>35</v>
      </c>
      <c r="U45" s="200"/>
      <c r="V45" s="200"/>
      <c r="W45" s="200"/>
    </row>
    <row r="46" spans="1:23" s="74" customFormat="1" ht="10.5" customHeight="1">
      <c r="A46" s="33">
        <v>36</v>
      </c>
      <c r="B46" s="96"/>
      <c r="C46" s="97">
        <v>5.837</v>
      </c>
      <c r="D46" s="98">
        <f t="shared" si="0"/>
        <v>73.31423387733852</v>
      </c>
      <c r="E46" s="99"/>
      <c r="F46" s="97">
        <v>5.845</v>
      </c>
      <c r="G46" s="98">
        <f t="shared" si="1"/>
        <v>73.11368212615463</v>
      </c>
      <c r="H46" s="100"/>
      <c r="I46" s="96"/>
      <c r="J46" s="97">
        <v>5.904</v>
      </c>
      <c r="K46" s="98">
        <f t="shared" si="2"/>
        <v>71.659700648497</v>
      </c>
      <c r="L46" s="96"/>
      <c r="M46" s="97">
        <v>5.878</v>
      </c>
      <c r="N46" s="98">
        <f t="shared" si="3"/>
        <v>72.2950435653108</v>
      </c>
      <c r="O46" s="101"/>
      <c r="P46" s="75">
        <v>36</v>
      </c>
      <c r="U46" s="200"/>
      <c r="V46" s="200"/>
      <c r="W46" s="200"/>
    </row>
    <row r="47" spans="1:23" s="74" customFormat="1" ht="10.5" customHeight="1">
      <c r="A47" s="33">
        <v>37</v>
      </c>
      <c r="B47" s="96"/>
      <c r="C47" s="97">
        <v>5.824</v>
      </c>
      <c r="D47" s="98">
        <f t="shared" si="0"/>
        <v>73.64189484965584</v>
      </c>
      <c r="E47" s="99"/>
      <c r="F47" s="97">
        <v>5.802</v>
      </c>
      <c r="G47" s="98">
        <f t="shared" si="1"/>
        <v>74.20142372663041</v>
      </c>
      <c r="H47" s="100"/>
      <c r="I47" s="96"/>
      <c r="J47" s="97">
        <v>5.828</v>
      </c>
      <c r="K47" s="98">
        <f t="shared" si="2"/>
        <v>73.54084251870951</v>
      </c>
      <c r="L47" s="96"/>
      <c r="M47" s="97">
        <v>5.896</v>
      </c>
      <c r="N47" s="98">
        <f t="shared" si="3"/>
        <v>71.85429580848687</v>
      </c>
      <c r="O47" s="101"/>
      <c r="P47" s="75">
        <v>37</v>
      </c>
      <c r="U47" s="200"/>
      <c r="V47" s="200"/>
      <c r="W47" s="200"/>
    </row>
    <row r="48" spans="1:23" s="74" customFormat="1" ht="10.5" customHeight="1">
      <c r="A48" s="33">
        <v>38</v>
      </c>
      <c r="B48" s="96"/>
      <c r="C48" s="97">
        <v>5.836</v>
      </c>
      <c r="D48" s="98">
        <f t="shared" si="0"/>
        <v>73.33936085303527</v>
      </c>
      <c r="E48" s="99"/>
      <c r="F48" s="97">
        <v>5.853</v>
      </c>
      <c r="G48" s="98">
        <f t="shared" si="1"/>
        <v>72.9139521675316</v>
      </c>
      <c r="H48" s="100"/>
      <c r="I48" s="96"/>
      <c r="J48" s="97">
        <v>5.844</v>
      </c>
      <c r="K48" s="98">
        <f t="shared" si="2"/>
        <v>73.1387060609851</v>
      </c>
      <c r="L48" s="96"/>
      <c r="M48" s="97">
        <v>5.851</v>
      </c>
      <c r="N48" s="98">
        <f t="shared" si="3"/>
        <v>72.96380785986504</v>
      </c>
      <c r="O48" s="101"/>
      <c r="P48" s="75">
        <v>38</v>
      </c>
      <c r="U48" s="200"/>
      <c r="V48" s="200"/>
      <c r="W48" s="200"/>
    </row>
    <row r="49" spans="1:23" s="74" customFormat="1" ht="10.5" customHeight="1">
      <c r="A49" s="33">
        <v>39</v>
      </c>
      <c r="B49" s="96"/>
      <c r="C49" s="97">
        <v>5.878</v>
      </c>
      <c r="D49" s="98">
        <f t="shared" si="0"/>
        <v>72.2950435653108</v>
      </c>
      <c r="E49" s="99"/>
      <c r="F49" s="97">
        <v>5.842</v>
      </c>
      <c r="G49" s="98">
        <f t="shared" si="1"/>
        <v>73.1887924872258</v>
      </c>
      <c r="H49" s="100"/>
      <c r="I49" s="96"/>
      <c r="J49" s="97">
        <v>5.713</v>
      </c>
      <c r="K49" s="98">
        <f t="shared" si="2"/>
        <v>76.53132618238368</v>
      </c>
      <c r="L49" s="96"/>
      <c r="M49" s="97">
        <v>5.875</v>
      </c>
      <c r="N49" s="98">
        <f t="shared" si="3"/>
        <v>72.36889565233137</v>
      </c>
      <c r="O49" s="101"/>
      <c r="P49" s="75">
        <v>39</v>
      </c>
      <c r="U49" s="200"/>
      <c r="V49" s="200"/>
      <c r="W49" s="200"/>
    </row>
    <row r="50" spans="1:23" s="74" customFormat="1" ht="10.5" customHeight="1">
      <c r="A50" s="33">
        <v>40</v>
      </c>
      <c r="B50" s="96"/>
      <c r="C50" s="97">
        <v>5.873</v>
      </c>
      <c r="D50" s="98">
        <f t="shared" si="0"/>
        <v>72.41819326374431</v>
      </c>
      <c r="E50" s="99"/>
      <c r="F50" s="97">
        <v>5.766</v>
      </c>
      <c r="G50" s="98">
        <f t="shared" si="1"/>
        <v>75.1308688282249</v>
      </c>
      <c r="H50" s="100"/>
      <c r="I50" s="96"/>
      <c r="J50" s="97">
        <v>5.818</v>
      </c>
      <c r="K50" s="98">
        <f t="shared" si="2"/>
        <v>73.79386432570604</v>
      </c>
      <c r="L50" s="96"/>
      <c r="M50" s="97">
        <v>5.833</v>
      </c>
      <c r="N50" s="98">
        <f t="shared" si="3"/>
        <v>73.41481933473271</v>
      </c>
      <c r="O50" s="101"/>
      <c r="P50" s="75">
        <v>40</v>
      </c>
      <c r="U50" s="200"/>
      <c r="V50" s="200"/>
      <c r="W50" s="200"/>
    </row>
    <row r="51" spans="1:23" s="74" customFormat="1" ht="10.5" customHeight="1">
      <c r="A51" s="33">
        <v>41</v>
      </c>
      <c r="B51" s="96"/>
      <c r="C51" s="97">
        <v>5.867</v>
      </c>
      <c r="D51" s="98">
        <f t="shared" si="0"/>
        <v>72.56638870916531</v>
      </c>
      <c r="E51" s="99"/>
      <c r="F51" s="97">
        <v>5.749</v>
      </c>
      <c r="G51" s="98">
        <f t="shared" si="1"/>
        <v>75.57585514580937</v>
      </c>
      <c r="H51" s="100"/>
      <c r="I51" s="96"/>
      <c r="J51" s="97">
        <v>5.857</v>
      </c>
      <c r="K51" s="98">
        <f t="shared" si="2"/>
        <v>72.81439395805481</v>
      </c>
      <c r="L51" s="96"/>
      <c r="M51" s="97">
        <v>5.883</v>
      </c>
      <c r="N51" s="98">
        <f t="shared" si="3"/>
        <v>72.17220773061555</v>
      </c>
      <c r="O51" s="101"/>
      <c r="P51" s="75">
        <v>41</v>
      </c>
      <c r="U51" s="200"/>
      <c r="V51" s="200"/>
      <c r="W51" s="200"/>
    </row>
    <row r="52" spans="1:23" s="74" customFormat="1" ht="10.5" customHeight="1">
      <c r="A52" s="33">
        <v>42</v>
      </c>
      <c r="B52" s="96"/>
      <c r="C52" s="97">
        <v>5.865</v>
      </c>
      <c r="D52" s="98">
        <f t="shared" si="0"/>
        <v>72.61588829074755</v>
      </c>
      <c r="E52" s="99"/>
      <c r="F52" s="97">
        <v>5.72</v>
      </c>
      <c r="G52" s="98">
        <f t="shared" si="1"/>
        <v>76.34412636314734</v>
      </c>
      <c r="H52" s="100"/>
      <c r="I52" s="96"/>
      <c r="J52" s="97">
        <v>5.848</v>
      </c>
      <c r="K52" s="98">
        <f t="shared" si="2"/>
        <v>73.03868732935226</v>
      </c>
      <c r="L52" s="96"/>
      <c r="M52" s="97">
        <v>5.896</v>
      </c>
      <c r="N52" s="98">
        <f t="shared" si="3"/>
        <v>71.85429580848687</v>
      </c>
      <c r="O52" s="101"/>
      <c r="P52" s="75">
        <v>42</v>
      </c>
      <c r="U52" s="200"/>
      <c r="V52" s="200"/>
      <c r="W52" s="200"/>
    </row>
    <row r="53" spans="1:23" s="74" customFormat="1" ht="10.5" customHeight="1">
      <c r="A53" s="33">
        <v>43</v>
      </c>
      <c r="B53" s="96"/>
      <c r="C53" s="97">
        <v>5.877</v>
      </c>
      <c r="D53" s="98">
        <f t="shared" si="0"/>
        <v>72.31964836171751</v>
      </c>
      <c r="E53" s="99"/>
      <c r="F53" s="97">
        <v>5.747</v>
      </c>
      <c r="G53" s="98">
        <f t="shared" si="1"/>
        <v>75.62846625117487</v>
      </c>
      <c r="H53" s="100"/>
      <c r="I53" s="96"/>
      <c r="J53" s="97">
        <v>5.88</v>
      </c>
      <c r="K53" s="98">
        <f t="shared" si="2"/>
        <v>72.2458716275626</v>
      </c>
      <c r="L53" s="96"/>
      <c r="M53" s="97">
        <v>5.876</v>
      </c>
      <c r="N53" s="98">
        <f t="shared" si="3"/>
        <v>72.34426572120626</v>
      </c>
      <c r="O53" s="101"/>
      <c r="P53" s="75">
        <v>43</v>
      </c>
      <c r="U53" s="200"/>
      <c r="V53" s="200"/>
      <c r="W53" s="200"/>
    </row>
    <row r="54" spans="1:23" s="74" customFormat="1" ht="10.5" customHeight="1">
      <c r="A54" s="33">
        <v>44</v>
      </c>
      <c r="B54" s="96"/>
      <c r="C54" s="97">
        <v>5.835</v>
      </c>
      <c r="D54" s="98">
        <f t="shared" si="0"/>
        <v>73.36450074859256</v>
      </c>
      <c r="E54" s="99"/>
      <c r="F54" s="97">
        <v>5.777</v>
      </c>
      <c r="G54" s="98">
        <f t="shared" si="1"/>
        <v>74.84502747655199</v>
      </c>
      <c r="H54" s="100"/>
      <c r="I54" s="96"/>
      <c r="J54" s="97">
        <v>5.879</v>
      </c>
      <c r="K54" s="98">
        <f t="shared" si="2"/>
        <v>72.27045132343909</v>
      </c>
      <c r="L54" s="96"/>
      <c r="M54" s="97">
        <v>5.824</v>
      </c>
      <c r="N54" s="98">
        <f t="shared" si="3"/>
        <v>73.64189484965584</v>
      </c>
      <c r="O54" s="101"/>
      <c r="P54" s="75">
        <v>44</v>
      </c>
      <c r="U54" s="200"/>
      <c r="V54" s="200"/>
      <c r="W54" s="200"/>
    </row>
    <row r="55" spans="1:23" s="74" customFormat="1" ht="10.5" customHeight="1">
      <c r="A55" s="33">
        <v>45</v>
      </c>
      <c r="B55" s="96"/>
      <c r="C55" s="97">
        <v>5.9</v>
      </c>
      <c r="D55" s="98">
        <f t="shared" si="0"/>
        <v>71.75689928181556</v>
      </c>
      <c r="E55" s="99"/>
      <c r="F55" s="97">
        <v>5.833</v>
      </c>
      <c r="G55" s="98">
        <f t="shared" si="1"/>
        <v>73.41481933473271</v>
      </c>
      <c r="H55" s="100"/>
      <c r="I55" s="96"/>
      <c r="J55" s="97">
        <v>5.841</v>
      </c>
      <c r="K55" s="98">
        <f t="shared" si="2"/>
        <v>73.21385499624074</v>
      </c>
      <c r="L55" s="96"/>
      <c r="M55" s="97">
        <v>5.9</v>
      </c>
      <c r="N55" s="98">
        <f t="shared" si="3"/>
        <v>71.75689928181556</v>
      </c>
      <c r="O55" s="101"/>
      <c r="P55" s="75">
        <v>45</v>
      </c>
      <c r="U55" s="200"/>
      <c r="V55" s="200"/>
      <c r="W55" s="200"/>
    </row>
    <row r="56" spans="1:23" s="74" customFormat="1" ht="10.5" customHeight="1">
      <c r="A56" s="33">
        <v>46</v>
      </c>
      <c r="B56" s="96"/>
      <c r="C56" s="97">
        <v>5.751</v>
      </c>
      <c r="D56" s="98">
        <f t="shared" si="0"/>
        <v>75.52329891989783</v>
      </c>
      <c r="E56" s="99"/>
      <c r="F56" s="97">
        <v>5.819</v>
      </c>
      <c r="G56" s="98">
        <f t="shared" si="1"/>
        <v>73.7685034308591</v>
      </c>
      <c r="H56" s="100"/>
      <c r="I56" s="96"/>
      <c r="J56" s="97">
        <v>5.872</v>
      </c>
      <c r="K56" s="98">
        <f t="shared" si="2"/>
        <v>72.44286096117722</v>
      </c>
      <c r="L56" s="96"/>
      <c r="M56" s="97">
        <v>5.877</v>
      </c>
      <c r="N56" s="98">
        <f t="shared" si="3"/>
        <v>72.31964836171751</v>
      </c>
      <c r="O56" s="101"/>
      <c r="P56" s="75">
        <v>46</v>
      </c>
      <c r="U56" s="200"/>
      <c r="V56" s="200"/>
      <c r="W56" s="200"/>
    </row>
    <row r="57" spans="1:23" s="74" customFormat="1" ht="10.5" customHeight="1">
      <c r="A57" s="33">
        <v>47</v>
      </c>
      <c r="B57" s="96"/>
      <c r="C57" s="97">
        <v>5.856</v>
      </c>
      <c r="D57" s="98">
        <f t="shared" si="0"/>
        <v>72.83926438532055</v>
      </c>
      <c r="E57" s="99"/>
      <c r="F57" s="97">
        <v>5.86</v>
      </c>
      <c r="G57" s="98">
        <f t="shared" si="1"/>
        <v>72.73985905485212</v>
      </c>
      <c r="H57" s="100"/>
      <c r="I57" s="96"/>
      <c r="J57" s="97">
        <v>5.871</v>
      </c>
      <c r="K57" s="98">
        <f t="shared" si="2"/>
        <v>72.46754126453664</v>
      </c>
      <c r="L57" s="96"/>
      <c r="M57" s="97">
        <v>5.778</v>
      </c>
      <c r="N57" s="98">
        <f t="shared" si="3"/>
        <v>74.8191228207015</v>
      </c>
      <c r="O57" s="101"/>
      <c r="P57" s="75">
        <v>47</v>
      </c>
      <c r="U57" s="200"/>
      <c r="V57" s="200"/>
      <c r="W57" s="200"/>
    </row>
    <row r="58" spans="1:23" s="74" customFormat="1" ht="10.5" customHeight="1">
      <c r="A58" s="33">
        <v>48</v>
      </c>
      <c r="B58" s="96"/>
      <c r="C58" s="97">
        <v>5.839</v>
      </c>
      <c r="D58" s="98">
        <f t="shared" si="0"/>
        <v>73.26401865012825</v>
      </c>
      <c r="E58" s="99"/>
      <c r="F58" s="97">
        <v>5.711</v>
      </c>
      <c r="G58" s="98">
        <f t="shared" si="1"/>
        <v>76.58493831817064</v>
      </c>
      <c r="H58" s="100"/>
      <c r="I58" s="96"/>
      <c r="J58" s="97">
        <v>5.842</v>
      </c>
      <c r="K58" s="98">
        <f t="shared" si="2"/>
        <v>73.1887924872258</v>
      </c>
      <c r="L58" s="96"/>
      <c r="M58" s="97">
        <v>5.835</v>
      </c>
      <c r="N58" s="98">
        <f t="shared" si="3"/>
        <v>73.36450074859256</v>
      </c>
      <c r="O58" s="101"/>
      <c r="P58" s="75">
        <v>48</v>
      </c>
      <c r="U58" s="200"/>
      <c r="V58" s="200"/>
      <c r="W58" s="200"/>
    </row>
    <row r="59" spans="1:23" s="74" customFormat="1" ht="10.5" customHeight="1">
      <c r="A59" s="33">
        <v>49</v>
      </c>
      <c r="B59" s="96"/>
      <c r="C59" s="196">
        <v>6.031</v>
      </c>
      <c r="D59" s="197">
        <f t="shared" si="0"/>
        <v>68.67347599223501</v>
      </c>
      <c r="E59" s="99"/>
      <c r="F59" s="97">
        <v>5.843</v>
      </c>
      <c r="G59" s="98">
        <f t="shared" si="1"/>
        <v>73.16374284507596</v>
      </c>
      <c r="H59" s="100" t="s">
        <v>69</v>
      </c>
      <c r="I59" s="96"/>
      <c r="J59" s="97">
        <v>5.842</v>
      </c>
      <c r="K59" s="98">
        <f t="shared" si="2"/>
        <v>73.1887924872258</v>
      </c>
      <c r="L59" s="96"/>
      <c r="M59" s="97">
        <v>5.918</v>
      </c>
      <c r="N59" s="98">
        <f t="shared" si="3"/>
        <v>71.32105612344715</v>
      </c>
      <c r="O59" s="101"/>
      <c r="P59" s="75">
        <v>49</v>
      </c>
      <c r="U59" s="200"/>
      <c r="V59" s="200"/>
      <c r="W59" s="200"/>
    </row>
    <row r="60" spans="1:23" s="74" customFormat="1" ht="10.5" customHeight="1">
      <c r="A60" s="33">
        <v>50</v>
      </c>
      <c r="B60" s="96"/>
      <c r="C60" s="97">
        <v>5.818</v>
      </c>
      <c r="D60" s="98">
        <f t="shared" si="0"/>
        <v>73.79386432570604</v>
      </c>
      <c r="E60" s="99"/>
      <c r="F60" s="97">
        <v>5.867</v>
      </c>
      <c r="G60" s="98">
        <f t="shared" si="1"/>
        <v>72.56638870916531</v>
      </c>
      <c r="H60" s="100"/>
      <c r="I60" s="96"/>
      <c r="J60" s="97">
        <v>5.874</v>
      </c>
      <c r="K60" s="98">
        <f t="shared" si="2"/>
        <v>72.39353816365444</v>
      </c>
      <c r="L60" s="96"/>
      <c r="M60" s="97">
        <v>5.922</v>
      </c>
      <c r="N60" s="98">
        <f t="shared" si="3"/>
        <v>71.2247414063793</v>
      </c>
      <c r="O60" s="101"/>
      <c r="P60" s="75">
        <v>50</v>
      </c>
      <c r="U60" s="200"/>
      <c r="V60" s="200"/>
      <c r="W60" s="200"/>
    </row>
    <row r="61" spans="1:23" s="74" customFormat="1" ht="10.5" customHeight="1">
      <c r="A61" s="33">
        <v>51</v>
      </c>
      <c r="B61" s="96"/>
      <c r="C61" s="97">
        <v>5.853</v>
      </c>
      <c r="D61" s="98">
        <f t="shared" si="0"/>
        <v>72.9139521675316</v>
      </c>
      <c r="E61" s="99"/>
      <c r="F61" s="97">
        <v>5.786</v>
      </c>
      <c r="G61" s="98">
        <f t="shared" si="1"/>
        <v>74.6123688668155</v>
      </c>
      <c r="H61" s="100"/>
      <c r="I61" s="96"/>
      <c r="J61" s="97">
        <v>5.983</v>
      </c>
      <c r="K61" s="98">
        <f t="shared" si="2"/>
        <v>69.77979376577275</v>
      </c>
      <c r="L61" s="96"/>
      <c r="M61" s="97">
        <v>5.85</v>
      </c>
      <c r="N61" s="98">
        <f t="shared" si="3"/>
        <v>72.9887548834831</v>
      </c>
      <c r="O61" s="101"/>
      <c r="P61" s="75">
        <v>51</v>
      </c>
      <c r="U61" s="200"/>
      <c r="V61" s="200"/>
      <c r="W61" s="200"/>
    </row>
    <row r="62" spans="1:23" s="74" customFormat="1" ht="10.5" customHeight="1">
      <c r="A62" s="33">
        <v>52</v>
      </c>
      <c r="B62" s="96"/>
      <c r="C62" s="97">
        <v>5.8</v>
      </c>
      <c r="D62" s="98">
        <f t="shared" si="0"/>
        <v>74.25260594530322</v>
      </c>
      <c r="E62" s="99"/>
      <c r="F62" s="97">
        <v>5.893</v>
      </c>
      <c r="G62" s="98">
        <f t="shared" si="1"/>
        <v>71.92747339431698</v>
      </c>
      <c r="H62" s="100"/>
      <c r="I62" s="96"/>
      <c r="J62" s="97">
        <v>5.796</v>
      </c>
      <c r="K62" s="98">
        <f t="shared" si="2"/>
        <v>74.35512937934396</v>
      </c>
      <c r="L62" s="96"/>
      <c r="M62" s="97">
        <v>5.909</v>
      </c>
      <c r="N62" s="98">
        <f t="shared" si="3"/>
        <v>71.5384798283643</v>
      </c>
      <c r="O62" s="101"/>
      <c r="P62" s="75">
        <v>52</v>
      </c>
      <c r="U62" s="200"/>
      <c r="V62" s="200"/>
      <c r="W62" s="200"/>
    </row>
    <row r="63" spans="1:23" s="74" customFormat="1" ht="10.5" customHeight="1">
      <c r="A63" s="33">
        <v>53</v>
      </c>
      <c r="B63" s="96"/>
      <c r="C63" s="97">
        <v>5.802</v>
      </c>
      <c r="D63" s="98">
        <f t="shared" si="0"/>
        <v>74.20142372663041</v>
      </c>
      <c r="E63" s="99"/>
      <c r="F63" s="97">
        <v>5.845</v>
      </c>
      <c r="G63" s="98">
        <f t="shared" si="1"/>
        <v>73.11368212615463</v>
      </c>
      <c r="H63" s="100"/>
      <c r="I63" s="96"/>
      <c r="J63" s="97">
        <v>5.786</v>
      </c>
      <c r="K63" s="98">
        <f t="shared" si="2"/>
        <v>74.6123688668155</v>
      </c>
      <c r="L63" s="96"/>
      <c r="M63" s="97">
        <v>5.814</v>
      </c>
      <c r="N63" s="98">
        <f t="shared" si="3"/>
        <v>73.89543880002589</v>
      </c>
      <c r="O63" s="101"/>
      <c r="P63" s="75">
        <v>53</v>
      </c>
      <c r="U63" s="200"/>
      <c r="V63" s="200"/>
      <c r="W63" s="200"/>
    </row>
    <row r="64" spans="1:23" s="74" customFormat="1" ht="10.5" customHeight="1">
      <c r="A64" s="33">
        <v>54</v>
      </c>
      <c r="B64" s="96"/>
      <c r="C64" s="97">
        <v>5.75</v>
      </c>
      <c r="D64" s="98">
        <f t="shared" si="0"/>
        <v>75.54957017769375</v>
      </c>
      <c r="E64" s="99"/>
      <c r="F64" s="97">
        <v>5.939</v>
      </c>
      <c r="G64" s="98">
        <f t="shared" si="1"/>
        <v>70.81757263843178</v>
      </c>
      <c r="H64" s="100"/>
      <c r="I64" s="96"/>
      <c r="J64" s="97">
        <v>5.823</v>
      </c>
      <c r="K64" s="98">
        <f t="shared" si="2"/>
        <v>73.66719047672554</v>
      </c>
      <c r="L64" s="96"/>
      <c r="M64" s="97">
        <v>5.855</v>
      </c>
      <c r="N64" s="98">
        <f t="shared" si="3"/>
        <v>72.86414755684811</v>
      </c>
      <c r="O64" s="101"/>
      <c r="P64" s="75">
        <v>54</v>
      </c>
      <c r="U64" s="200"/>
      <c r="V64" s="200"/>
      <c r="W64" s="200"/>
    </row>
    <row r="65" spans="1:23" s="74" customFormat="1" ht="10.5" customHeight="1">
      <c r="A65" s="33">
        <v>55</v>
      </c>
      <c r="B65" s="96"/>
      <c r="C65" s="97">
        <v>5.817</v>
      </c>
      <c r="D65" s="98">
        <f t="shared" si="0"/>
        <v>73.81923830104532</v>
      </c>
      <c r="E65" s="99"/>
      <c r="F65" s="97">
        <v>5.791</v>
      </c>
      <c r="G65" s="98">
        <f t="shared" si="1"/>
        <v>74.48358254600524</v>
      </c>
      <c r="H65" s="100"/>
      <c r="I65" s="96"/>
      <c r="J65" s="97">
        <v>5.831</v>
      </c>
      <c r="K65" s="98">
        <f t="shared" si="2"/>
        <v>73.46518970672275</v>
      </c>
      <c r="L65" s="96"/>
      <c r="M65" s="97">
        <v>5.878</v>
      </c>
      <c r="N65" s="98">
        <f t="shared" si="3"/>
        <v>72.2950435653108</v>
      </c>
      <c r="O65" s="101"/>
      <c r="P65" s="75">
        <v>55</v>
      </c>
      <c r="U65" s="200"/>
      <c r="V65" s="200"/>
      <c r="W65" s="200"/>
    </row>
    <row r="66" spans="1:23" s="74" customFormat="1" ht="10.5" customHeight="1">
      <c r="A66" s="33">
        <v>56</v>
      </c>
      <c r="B66" s="96"/>
      <c r="C66" s="97">
        <v>5.838</v>
      </c>
      <c r="D66" s="98">
        <f t="shared" si="0"/>
        <v>73.28911981265082</v>
      </c>
      <c r="E66" s="99"/>
      <c r="F66" s="97">
        <v>5.798</v>
      </c>
      <c r="G66" s="98">
        <f t="shared" si="1"/>
        <v>74.30384113849728</v>
      </c>
      <c r="H66" s="100"/>
      <c r="I66" s="96"/>
      <c r="J66" s="97">
        <v>5.898</v>
      </c>
      <c r="K66" s="98">
        <f t="shared" si="2"/>
        <v>71.80557277492667</v>
      </c>
      <c r="L66" s="96"/>
      <c r="M66" s="97">
        <v>5.893</v>
      </c>
      <c r="N66" s="98">
        <f t="shared" si="3"/>
        <v>71.92747339431698</v>
      </c>
      <c r="O66" s="101"/>
      <c r="P66" s="75">
        <v>56</v>
      </c>
      <c r="U66" s="200"/>
      <c r="V66" s="200"/>
      <c r="W66" s="200"/>
    </row>
    <row r="67" spans="1:23" s="74" customFormat="1" ht="10.5" customHeight="1">
      <c r="A67" s="33">
        <v>57</v>
      </c>
      <c r="B67" s="96"/>
      <c r="C67" s="97">
        <v>5.832</v>
      </c>
      <c r="D67" s="98">
        <f t="shared" si="0"/>
        <v>73.43999804305652</v>
      </c>
      <c r="E67" s="99"/>
      <c r="F67" s="97">
        <v>5.726</v>
      </c>
      <c r="G67" s="98">
        <f t="shared" si="1"/>
        <v>76.18421551223415</v>
      </c>
      <c r="H67" s="100"/>
      <c r="I67" s="96"/>
      <c r="J67" s="97">
        <v>5.868</v>
      </c>
      <c r="K67" s="98">
        <f t="shared" si="2"/>
        <v>72.54165789611858</v>
      </c>
      <c r="L67" s="96"/>
      <c r="M67" s="97">
        <v>5.871</v>
      </c>
      <c r="N67" s="98">
        <f t="shared" si="3"/>
        <v>72.46754126453664</v>
      </c>
      <c r="O67" s="101"/>
      <c r="P67" s="75">
        <v>57</v>
      </c>
      <c r="U67" s="200"/>
      <c r="V67" s="200"/>
      <c r="W67" s="200"/>
    </row>
    <row r="68" spans="1:23" s="74" customFormat="1" ht="10.5" customHeight="1">
      <c r="A68" s="33">
        <v>58</v>
      </c>
      <c r="B68" s="96"/>
      <c r="C68" s="97">
        <v>5.858</v>
      </c>
      <c r="D68" s="98">
        <f t="shared" si="0"/>
        <v>72.78953626634959</v>
      </c>
      <c r="E68" s="99"/>
      <c r="F68" s="97">
        <v>5.691</v>
      </c>
      <c r="G68" s="98">
        <f t="shared" si="1"/>
        <v>77.12417226890848</v>
      </c>
      <c r="H68" s="100"/>
      <c r="I68" s="96"/>
      <c r="J68" s="97">
        <v>5.86</v>
      </c>
      <c r="K68" s="98">
        <f t="shared" si="2"/>
        <v>72.73985905485212</v>
      </c>
      <c r="L68" s="96"/>
      <c r="M68" s="97">
        <v>5.841</v>
      </c>
      <c r="N68" s="98">
        <f t="shared" si="3"/>
        <v>73.21385499624074</v>
      </c>
      <c r="O68" s="101"/>
      <c r="P68" s="75">
        <v>58</v>
      </c>
      <c r="U68" s="200"/>
      <c r="V68" s="200"/>
      <c r="W68" s="200"/>
    </row>
    <row r="69" spans="1:23" s="74" customFormat="1" ht="10.5" customHeight="1">
      <c r="A69" s="33">
        <v>59</v>
      </c>
      <c r="B69" s="96"/>
      <c r="C69" s="97">
        <v>5.851</v>
      </c>
      <c r="D69" s="98">
        <f t="shared" si="0"/>
        <v>72.96380785986504</v>
      </c>
      <c r="E69" s="99"/>
      <c r="F69" s="97">
        <v>5.669</v>
      </c>
      <c r="G69" s="98">
        <f t="shared" si="1"/>
        <v>77.72393381065851</v>
      </c>
      <c r="H69" s="100"/>
      <c r="I69" s="96"/>
      <c r="J69" s="97">
        <v>5.821</v>
      </c>
      <c r="K69" s="98">
        <f t="shared" si="2"/>
        <v>73.71782084669299</v>
      </c>
      <c r="L69" s="96"/>
      <c r="M69" s="97">
        <v>5.871</v>
      </c>
      <c r="N69" s="98">
        <f t="shared" si="3"/>
        <v>72.46754126453664</v>
      </c>
      <c r="O69" s="101"/>
      <c r="P69" s="75">
        <v>59</v>
      </c>
      <c r="U69" s="200"/>
      <c r="V69" s="200"/>
      <c r="W69" s="200"/>
    </row>
    <row r="70" spans="1:23" s="74" customFormat="1" ht="10.5" customHeight="1">
      <c r="A70" s="33">
        <v>60</v>
      </c>
      <c r="B70" s="198"/>
      <c r="C70" s="97">
        <v>5.79</v>
      </c>
      <c r="D70" s="98">
        <f t="shared" si="0"/>
        <v>74.50931312100846</v>
      </c>
      <c r="E70" s="99"/>
      <c r="F70" s="97">
        <v>5.864</v>
      </c>
      <c r="G70" s="98">
        <f t="shared" si="1"/>
        <v>72.6406570765454</v>
      </c>
      <c r="H70" s="100" t="s">
        <v>69</v>
      </c>
      <c r="I70" s="96"/>
      <c r="J70" s="97">
        <v>5.875</v>
      </c>
      <c r="K70" s="98">
        <f t="shared" si="2"/>
        <v>72.36889565233137</v>
      </c>
      <c r="L70" s="96"/>
      <c r="M70" s="97">
        <v>5.832</v>
      </c>
      <c r="N70" s="98">
        <f t="shared" si="3"/>
        <v>73.43999804305652</v>
      </c>
      <c r="O70" s="101"/>
      <c r="P70" s="75">
        <v>60</v>
      </c>
      <c r="U70" s="200"/>
      <c r="V70" s="200"/>
      <c r="W70" s="200"/>
    </row>
    <row r="71" spans="1:23" s="74" customFormat="1" ht="10.5" customHeight="1">
      <c r="A71" s="33">
        <v>61</v>
      </c>
      <c r="B71" s="96"/>
      <c r="C71" s="97">
        <v>5.798</v>
      </c>
      <c r="D71" s="98">
        <f t="shared" si="0"/>
        <v>74.30384113849728</v>
      </c>
      <c r="E71" s="99"/>
      <c r="F71" s="97">
        <v>5.843</v>
      </c>
      <c r="G71" s="98">
        <f t="shared" si="1"/>
        <v>73.16374284507596</v>
      </c>
      <c r="H71" s="100"/>
      <c r="I71" s="96"/>
      <c r="J71" s="97">
        <v>5.864</v>
      </c>
      <c r="K71" s="98">
        <f t="shared" si="2"/>
        <v>72.6406570765454</v>
      </c>
      <c r="L71" s="96"/>
      <c r="M71" s="97">
        <v>5.809</v>
      </c>
      <c r="N71" s="98">
        <f t="shared" si="3"/>
        <v>74.02270208274946</v>
      </c>
      <c r="O71" s="101"/>
      <c r="P71" s="75">
        <v>61</v>
      </c>
      <c r="U71" s="200"/>
      <c r="V71" s="200"/>
      <c r="W71" s="200"/>
    </row>
    <row r="72" spans="1:23" s="74" customFormat="1" ht="10.5" customHeight="1">
      <c r="A72" s="33">
        <v>62</v>
      </c>
      <c r="B72" s="96"/>
      <c r="C72" s="97">
        <v>5.764</v>
      </c>
      <c r="D72" s="98">
        <f t="shared" si="0"/>
        <v>75.18301588119513</v>
      </c>
      <c r="E72" s="99"/>
      <c r="F72" s="97">
        <v>5.857</v>
      </c>
      <c r="G72" s="98">
        <f t="shared" si="1"/>
        <v>72.81439395805481</v>
      </c>
      <c r="H72" s="100"/>
      <c r="I72" s="96"/>
      <c r="J72" s="97">
        <v>5.828</v>
      </c>
      <c r="K72" s="98">
        <f t="shared" si="2"/>
        <v>73.54084251870951</v>
      </c>
      <c r="L72" s="96"/>
      <c r="M72" s="97">
        <v>5.906</v>
      </c>
      <c r="N72" s="98">
        <f t="shared" si="3"/>
        <v>71.61117537435169</v>
      </c>
      <c r="O72" s="101"/>
      <c r="P72" s="75">
        <v>62</v>
      </c>
      <c r="U72" s="200"/>
      <c r="V72" s="200"/>
      <c r="W72" s="200"/>
    </row>
    <row r="73" spans="1:23" s="74" customFormat="1" ht="10.5" customHeight="1" thickBot="1">
      <c r="A73" s="76">
        <v>63</v>
      </c>
      <c r="B73" s="102"/>
      <c r="C73" s="103">
        <v>5.787</v>
      </c>
      <c r="D73" s="98">
        <f t="shared" si="0"/>
        <v>74.58658489504535</v>
      </c>
      <c r="E73" s="104"/>
      <c r="F73" s="103">
        <v>5.689</v>
      </c>
      <c r="G73" s="98">
        <f t="shared" si="1"/>
        <v>77.178408675298</v>
      </c>
      <c r="H73" s="105"/>
      <c r="I73" s="102"/>
      <c r="J73" s="103">
        <v>5.811</v>
      </c>
      <c r="K73" s="98">
        <f t="shared" si="2"/>
        <v>73.97175734779377</v>
      </c>
      <c r="L73" s="102"/>
      <c r="M73" s="103">
        <v>5.821</v>
      </c>
      <c r="N73" s="106">
        <f t="shared" si="3"/>
        <v>73.71782084669299</v>
      </c>
      <c r="O73" s="107"/>
      <c r="P73" s="39">
        <v>63</v>
      </c>
      <c r="U73" s="200"/>
      <c r="V73" s="200"/>
      <c r="W73" s="200"/>
    </row>
    <row r="74" spans="1:17" ht="26.25" thickBot="1">
      <c r="A74" s="117" t="s">
        <v>0</v>
      </c>
      <c r="B74" s="118" t="s">
        <v>3</v>
      </c>
      <c r="C74" s="119" t="s">
        <v>5</v>
      </c>
      <c r="D74" s="119" t="s">
        <v>7</v>
      </c>
      <c r="E74" s="119" t="s">
        <v>4</v>
      </c>
      <c r="F74" s="119" t="s">
        <v>6</v>
      </c>
      <c r="G74" s="119" t="s">
        <v>8</v>
      </c>
      <c r="H74" s="120" t="s">
        <v>27</v>
      </c>
      <c r="I74" s="118" t="s">
        <v>3</v>
      </c>
      <c r="J74" s="119" t="s">
        <v>5</v>
      </c>
      <c r="K74" s="119" t="s">
        <v>7</v>
      </c>
      <c r="L74" s="119" t="s">
        <v>4</v>
      </c>
      <c r="M74" s="119" t="s">
        <v>6</v>
      </c>
      <c r="N74" s="119" t="s">
        <v>8</v>
      </c>
      <c r="O74" s="121" t="s">
        <v>27</v>
      </c>
      <c r="P74" s="122" t="s">
        <v>0</v>
      </c>
      <c r="Q74" s="115" t="s">
        <v>33</v>
      </c>
    </row>
    <row r="75" spans="1:17" ht="12.75">
      <c r="A75" s="52" t="s">
        <v>14</v>
      </c>
      <c r="B75" s="13"/>
      <c r="C75" s="14">
        <f>AVERAGE(C10:C73)</f>
        <v>5.8415937499999995</v>
      </c>
      <c r="D75" s="14">
        <f>AVERAGE(D10:D73)</f>
        <v>73.21030626612945</v>
      </c>
      <c r="E75" s="13"/>
      <c r="F75" s="25">
        <f>AVERAGE(F10:F73)</f>
        <v>5.816312500000002</v>
      </c>
      <c r="G75" s="13">
        <f>AVERAGE(G10:G73)</f>
        <v>73.87258018070659</v>
      </c>
      <c r="H75" s="43"/>
      <c r="I75" s="13"/>
      <c r="J75" s="14">
        <f>AVERAGE(J10:J73)</f>
        <v>5.8444375</v>
      </c>
      <c r="K75" s="14">
        <f>AVERAGE(K10:K73)</f>
        <v>73.14237442297899</v>
      </c>
      <c r="L75" s="13"/>
      <c r="M75" s="13">
        <f>AVERAGE(M10:M73)</f>
        <v>5.856984375000001</v>
      </c>
      <c r="N75" s="13">
        <f>AVERAGE(N10:N73)</f>
        <v>72.82798485537974</v>
      </c>
      <c r="O75" s="78"/>
      <c r="P75" s="84" t="s">
        <v>14</v>
      </c>
      <c r="Q75" s="116">
        <f>Module!$W$4</f>
        <v>0</v>
      </c>
    </row>
    <row r="76" spans="1:16" ht="12.75">
      <c r="A76" s="53" t="s">
        <v>10</v>
      </c>
      <c r="B76" s="15"/>
      <c r="C76" s="16">
        <f>STDEV(C10:C73)</f>
        <v>0.04252533091996345</v>
      </c>
      <c r="D76" s="16">
        <f>STDEV(D10:D73)</f>
        <v>1.0533654588596575</v>
      </c>
      <c r="E76" s="15"/>
      <c r="F76" s="26">
        <f>STDEV(F10:F73)</f>
        <v>0.07429283009246274</v>
      </c>
      <c r="G76" s="15">
        <f>STDEV(G10:G73)</f>
        <v>1.9057313934648823</v>
      </c>
      <c r="H76" s="44"/>
      <c r="I76" s="15"/>
      <c r="J76" s="16">
        <f>STDEV(J10:J73)</f>
        <v>0.04844072633915847</v>
      </c>
      <c r="K76" s="16">
        <f>STDEV(K10:K73)</f>
        <v>1.1928834394315297</v>
      </c>
      <c r="L76" s="15"/>
      <c r="M76" s="15">
        <f>STDEV(M10:M73)</f>
        <v>0.045739598414170565</v>
      </c>
      <c r="N76" s="15">
        <f>STDEV(N10:N73)</f>
        <v>1.1460944070012489</v>
      </c>
      <c r="O76" s="79"/>
      <c r="P76" s="85" t="s">
        <v>10</v>
      </c>
    </row>
    <row r="77" spans="1:16" ht="12.75">
      <c r="A77" s="54" t="s">
        <v>15</v>
      </c>
      <c r="B77" s="17">
        <f aca="true" t="shared" si="4" ref="B77:G77">MAX(B10:B73)</f>
        <v>0</v>
      </c>
      <c r="C77" s="18">
        <f t="shared" si="4"/>
        <v>6.031</v>
      </c>
      <c r="D77" s="18">
        <f t="shared" si="4"/>
        <v>75.54957017769375</v>
      </c>
      <c r="E77" s="17">
        <f t="shared" si="4"/>
        <v>0</v>
      </c>
      <c r="F77" s="27">
        <f t="shared" si="4"/>
        <v>5.958</v>
      </c>
      <c r="G77" s="17">
        <f t="shared" si="4"/>
        <v>79.79349824822846</v>
      </c>
      <c r="H77" s="45"/>
      <c r="I77" s="17"/>
      <c r="J77" s="18">
        <f>MAX(J10:J73)</f>
        <v>6.066</v>
      </c>
      <c r="K77" s="18">
        <f>MAX(K10:K73)</f>
        <v>76.53132618238368</v>
      </c>
      <c r="L77" s="17">
        <f>MAX(L10:L73)</f>
        <v>0</v>
      </c>
      <c r="M77" s="17">
        <f>MAX(M10:M73)</f>
        <v>5.933</v>
      </c>
      <c r="N77" s="17">
        <f>MAX(N10:N73)</f>
        <v>76.63860680868814</v>
      </c>
      <c r="O77" s="80"/>
      <c r="P77" s="86" t="s">
        <v>15</v>
      </c>
    </row>
    <row r="78" spans="1:16" ht="12.75">
      <c r="A78" s="54" t="s">
        <v>16</v>
      </c>
      <c r="B78" s="19"/>
      <c r="C78" s="18">
        <f>MIN(C10:C73)</f>
        <v>5.75</v>
      </c>
      <c r="D78" s="18">
        <f>MIN(D10:D73)</f>
        <v>68.67347599223501</v>
      </c>
      <c r="E78" s="17">
        <f>MIN(E10:E73)</f>
        <v>0</v>
      </c>
      <c r="F78" s="27">
        <f>MIN(F10:F73)</f>
        <v>5.595</v>
      </c>
      <c r="G78" s="17">
        <f>MIN(G10:G73)</f>
        <v>70.36661982427964</v>
      </c>
      <c r="H78" s="46"/>
      <c r="I78" s="19"/>
      <c r="J78" s="18">
        <f>MIN(J10:J73)</f>
        <v>5.713</v>
      </c>
      <c r="K78" s="18">
        <f>MIN(K10:K73)</f>
        <v>67.88328887784432</v>
      </c>
      <c r="L78" s="17">
        <f>MIN(L10:L73)</f>
        <v>0</v>
      </c>
      <c r="M78" s="17">
        <f>MIN(M10:M73)</f>
        <v>5.709</v>
      </c>
      <c r="N78" s="17">
        <f>MIN(N10:N73)</f>
        <v>70.96087966277969</v>
      </c>
      <c r="O78" s="81"/>
      <c r="P78" s="86" t="s">
        <v>16</v>
      </c>
    </row>
    <row r="79" spans="1:16" ht="12.75">
      <c r="A79" s="54" t="s">
        <v>34</v>
      </c>
      <c r="B79" s="19"/>
      <c r="C79" s="20"/>
      <c r="D79" s="21">
        <f>COUNTIF(D10:D73,"&lt;65")</f>
        <v>0</v>
      </c>
      <c r="E79" s="19"/>
      <c r="F79" s="19"/>
      <c r="G79" s="21">
        <f>COUNTIF(G10:G73,"&lt;65")</f>
        <v>0</v>
      </c>
      <c r="H79" s="46"/>
      <c r="I79" s="19"/>
      <c r="J79" s="20"/>
      <c r="K79" s="21">
        <f>COUNTIF(K10:K73,"&lt;65")</f>
        <v>0</v>
      </c>
      <c r="L79" s="19"/>
      <c r="M79" s="19"/>
      <c r="N79" s="21">
        <f>COUNTIF(N10:N73,"&lt;65")</f>
        <v>0</v>
      </c>
      <c r="O79" s="81"/>
      <c r="P79" s="86" t="s">
        <v>28</v>
      </c>
    </row>
    <row r="80" spans="1:16" ht="12.75">
      <c r="A80" s="54" t="s">
        <v>35</v>
      </c>
      <c r="B80" s="19"/>
      <c r="C80" s="20"/>
      <c r="D80" s="21">
        <f>COUNTIF(D10:D73,"&gt;90")</f>
        <v>0</v>
      </c>
      <c r="E80" s="19"/>
      <c r="F80" s="19"/>
      <c r="G80" s="21">
        <f>COUNTIF(G10:G73,"&gt;90")</f>
        <v>0</v>
      </c>
      <c r="H80" s="46"/>
      <c r="I80" s="19"/>
      <c r="J80" s="20"/>
      <c r="K80" s="21">
        <f>COUNTIF(K10:K73,"&gt;90")</f>
        <v>0</v>
      </c>
      <c r="L80" s="19"/>
      <c r="M80" s="19"/>
      <c r="N80" s="21">
        <f>COUNTIF(N10:N73,"&gt;90")</f>
        <v>0</v>
      </c>
      <c r="O80" s="81"/>
      <c r="P80" s="86" t="s">
        <v>29</v>
      </c>
    </row>
    <row r="81" spans="1:16" ht="12.75">
      <c r="A81" s="94" t="s">
        <v>30</v>
      </c>
      <c r="B81" s="22">
        <f>COUNTIF(B10:B73,"&gt;50")</f>
        <v>0</v>
      </c>
      <c r="C81" s="20"/>
      <c r="D81" s="20"/>
      <c r="E81" s="22">
        <f>COUNTIF(E10:E73,"&gt;50")</f>
        <v>0</v>
      </c>
      <c r="F81" s="19"/>
      <c r="G81" s="19"/>
      <c r="H81" s="46"/>
      <c r="I81" s="19"/>
      <c r="J81" s="20"/>
      <c r="K81" s="20"/>
      <c r="L81" s="19"/>
      <c r="M81" s="19"/>
      <c r="N81" s="19"/>
      <c r="O81" s="81"/>
      <c r="P81" s="92" t="s">
        <v>30</v>
      </c>
    </row>
    <row r="82" spans="1:16" ht="12.75">
      <c r="A82" s="77" t="s">
        <v>32</v>
      </c>
      <c r="B82" s="23"/>
      <c r="C82" s="24"/>
      <c r="D82" s="24"/>
      <c r="E82" s="23"/>
      <c r="F82" s="23"/>
      <c r="G82" s="23"/>
      <c r="H82" s="47">
        <f>COUNTIF(H10:H73,"s")+COUNTIF(H10:H73,"s&amp;w")</f>
        <v>0</v>
      </c>
      <c r="I82" s="23"/>
      <c r="J82" s="24"/>
      <c r="K82" s="24"/>
      <c r="L82" s="23"/>
      <c r="M82" s="23"/>
      <c r="N82" s="23"/>
      <c r="O82" s="82">
        <f>COUNTIF(O10:O73,"s")</f>
        <v>0</v>
      </c>
      <c r="P82" s="93" t="s">
        <v>32</v>
      </c>
    </row>
    <row r="83" spans="1:16" ht="13.5" thickBot="1">
      <c r="A83" s="95" t="s">
        <v>31</v>
      </c>
      <c r="B83" s="23"/>
      <c r="C83" s="24"/>
      <c r="D83" s="24"/>
      <c r="E83" s="23"/>
      <c r="F83" s="23"/>
      <c r="G83" s="23"/>
      <c r="H83" s="48">
        <f>COUNTIF(H10:H73,"w")+COUNTIF(H10:H73,"s&amp;w")</f>
        <v>2</v>
      </c>
      <c r="I83" s="23"/>
      <c r="J83" s="24"/>
      <c r="K83" s="24"/>
      <c r="L83" s="23"/>
      <c r="M83" s="23"/>
      <c r="N83" s="23"/>
      <c r="O83" s="83">
        <f>COUNTIF(O10:O73,"w")</f>
        <v>0</v>
      </c>
      <c r="P83" s="87" t="s">
        <v>31</v>
      </c>
    </row>
    <row r="84" spans="1:16" ht="13.5" thickBot="1">
      <c r="A84" s="57" t="s">
        <v>9</v>
      </c>
      <c r="B84" s="214" t="s">
        <v>66</v>
      </c>
      <c r="C84" s="215"/>
      <c r="D84" s="215"/>
      <c r="E84" s="215"/>
      <c r="F84" s="215"/>
      <c r="G84" s="215"/>
      <c r="H84" s="216"/>
      <c r="I84" s="217" t="s">
        <v>67</v>
      </c>
      <c r="J84" s="215"/>
      <c r="K84" s="215"/>
      <c r="L84" s="215"/>
      <c r="M84" s="215"/>
      <c r="N84" s="215"/>
      <c r="O84" s="218"/>
      <c r="P84" s="88" t="s">
        <v>9</v>
      </c>
    </row>
    <row r="85" spans="1:16" ht="12.75">
      <c r="A85" s="56" t="s">
        <v>12</v>
      </c>
      <c r="B85" s="219" t="s">
        <v>63</v>
      </c>
      <c r="C85" s="220"/>
      <c r="N85" s="219" t="s">
        <v>63</v>
      </c>
      <c r="O85" s="220"/>
      <c r="P85" s="56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5"/>
  <sheetViews>
    <sheetView tabSelected="1" workbookViewId="0" topLeftCell="A103">
      <selection activeCell="M134" sqref="M134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6" width="8.7109375" style="0" customWidth="1"/>
    <col min="21" max="21" width="11.57421875" style="0" bestFit="1" customWidth="1"/>
  </cols>
  <sheetData>
    <row r="1" ht="12.75">
      <c r="M1">
        <v>-1</v>
      </c>
    </row>
    <row r="4" ht="13.5" thickBot="1"/>
    <row r="5" spans="1:15" ht="14.25" thickBot="1" thickTop="1">
      <c r="A5" s="231" t="s">
        <v>64</v>
      </c>
      <c r="B5" s="232"/>
      <c r="C5" s="233"/>
      <c r="D5" s="129"/>
      <c r="E5" s="129"/>
      <c r="F5" s="129"/>
      <c r="G5" s="90"/>
      <c r="H5" s="36" t="s">
        <v>20</v>
      </c>
      <c r="I5" s="89"/>
      <c r="J5" s="89"/>
      <c r="K5" s="89"/>
      <c r="L5" s="89"/>
      <c r="M5" s="35" t="s">
        <v>22</v>
      </c>
      <c r="N5" s="37" t="s">
        <v>21</v>
      </c>
      <c r="O5" s="34" t="s">
        <v>23</v>
      </c>
    </row>
    <row r="6" spans="1:33" ht="17.25" thickBot="1" thickTop="1">
      <c r="A6" s="59" t="s">
        <v>9</v>
      </c>
      <c r="B6" s="234" t="s">
        <v>66</v>
      </c>
      <c r="C6" s="235"/>
      <c r="D6" s="235"/>
      <c r="E6" s="235"/>
      <c r="F6" s="235"/>
      <c r="G6" s="236"/>
      <c r="H6" s="234" t="s">
        <v>67</v>
      </c>
      <c r="I6" s="235"/>
      <c r="J6" s="235"/>
      <c r="K6" s="235"/>
      <c r="L6" s="235"/>
      <c r="M6" s="236"/>
      <c r="N6" s="58" t="s">
        <v>25</v>
      </c>
      <c r="O6" s="31" t="s">
        <v>26</v>
      </c>
      <c r="Q6" s="245" t="s">
        <v>104</v>
      </c>
      <c r="R6" s="246" t="s">
        <v>97</v>
      </c>
      <c r="S6" s="246" t="s">
        <v>98</v>
      </c>
      <c r="T6" s="246" t="s">
        <v>99</v>
      </c>
      <c r="U6" s="247" t="s">
        <v>100</v>
      </c>
      <c r="V6" s="248" t="s">
        <v>101</v>
      </c>
      <c r="X6" s="249" t="s">
        <v>105</v>
      </c>
      <c r="Y6" s="250" t="s">
        <v>106</v>
      </c>
      <c r="Z6" s="251" t="s">
        <v>105</v>
      </c>
      <c r="AA6" s="252" t="s">
        <v>107</v>
      </c>
      <c r="AB6" s="253" t="s">
        <v>108</v>
      </c>
      <c r="AC6" s="254" t="s">
        <v>109</v>
      </c>
      <c r="AE6" s="255"/>
      <c r="AF6" s="256" t="s">
        <v>110</v>
      </c>
      <c r="AG6" s="257" t="s">
        <v>111</v>
      </c>
    </row>
    <row r="7" spans="1:33" ht="15" thickBot="1">
      <c r="A7" s="130" t="s">
        <v>19</v>
      </c>
      <c r="B7" s="131"/>
      <c r="C7" s="132"/>
      <c r="D7" s="133"/>
      <c r="E7" s="134"/>
      <c r="F7" s="132"/>
      <c r="G7" s="135"/>
      <c r="H7" s="131"/>
      <c r="I7" s="132"/>
      <c r="J7" s="133"/>
      <c r="K7" s="134"/>
      <c r="L7" s="132"/>
      <c r="M7" s="60"/>
      <c r="N7" s="40"/>
      <c r="O7" s="31"/>
      <c r="Q7" s="258">
        <v>250</v>
      </c>
      <c r="R7" s="259">
        <f aca="true" t="shared" si="0" ref="R7:R28">FREQUENCY(B$10:D$73,$Q7:$Q8)</f>
        <v>0</v>
      </c>
      <c r="S7" s="259">
        <f aca="true" t="shared" si="1" ref="S7:S28">FREQUENCY(E$10:G$73,$Q7:$Q8)</f>
        <v>0</v>
      </c>
      <c r="T7" s="259">
        <f aca="true" t="shared" si="2" ref="T7:T28">FREQUENCY(H$10:J$73,$Q7:$Q8)</f>
        <v>0</v>
      </c>
      <c r="U7" s="260">
        <f aca="true" t="shared" si="3" ref="U7:U27">FREQUENCY(K$10:M$73,$Q7:$Q8)</f>
        <v>0</v>
      </c>
      <c r="V7" s="261">
        <f aca="true" t="shared" si="4" ref="V7:V28">FREQUENCY(B$10:M$73,$Q7:$Q8)</f>
        <v>0</v>
      </c>
      <c r="X7" s="262"/>
      <c r="Y7" s="263"/>
      <c r="Z7" s="264"/>
      <c r="AA7" s="265"/>
      <c r="AB7" s="266" t="e">
        <f>(Y7-Y8)/(X8-X7)</f>
        <v>#DIV/0!</v>
      </c>
      <c r="AC7" s="267" t="e">
        <f>(AA7-AA8)/(Z8-Z7)</f>
        <v>#DIV/0!</v>
      </c>
      <c r="AE7" s="268" t="s">
        <v>102</v>
      </c>
      <c r="AF7" s="269" t="e">
        <f>60*AVERAGE(AB7:AB102)</f>
        <v>#DIV/0!</v>
      </c>
      <c r="AG7" s="270" t="e">
        <f>60*AVERAGE(AC7:AC36)</f>
        <v>#DIV/0!</v>
      </c>
    </row>
    <row r="8" spans="1:33" ht="13.5" thickBot="1">
      <c r="A8" s="136" t="s">
        <v>17</v>
      </c>
      <c r="B8" s="234" t="s">
        <v>36</v>
      </c>
      <c r="C8" s="237"/>
      <c r="D8" s="238"/>
      <c r="E8" s="234" t="s">
        <v>37</v>
      </c>
      <c r="F8" s="237"/>
      <c r="G8" s="238"/>
      <c r="H8" s="234" t="s">
        <v>61</v>
      </c>
      <c r="I8" s="237"/>
      <c r="J8" s="238"/>
      <c r="K8" s="234" t="s">
        <v>62</v>
      </c>
      <c r="L8" s="237"/>
      <c r="M8" s="238"/>
      <c r="N8" s="30"/>
      <c r="O8" s="31"/>
      <c r="Q8" s="271">
        <v>240</v>
      </c>
      <c r="R8" s="114">
        <f t="shared" si="0"/>
        <v>0</v>
      </c>
      <c r="S8" s="114">
        <f t="shared" si="1"/>
        <v>0</v>
      </c>
      <c r="T8" s="114">
        <f t="shared" si="2"/>
        <v>0</v>
      </c>
      <c r="U8" s="272">
        <f t="shared" si="3"/>
        <v>0</v>
      </c>
      <c r="V8" s="273">
        <f t="shared" si="4"/>
        <v>0</v>
      </c>
      <c r="X8" s="274"/>
      <c r="Y8" s="275"/>
      <c r="Z8" s="276"/>
      <c r="AA8" s="277"/>
      <c r="AB8" s="278" t="e">
        <f aca="true" t="shared" si="5" ref="AB8:AB71">(Y8-Y9)/(X9-X8)</f>
        <v>#DIV/0!</v>
      </c>
      <c r="AC8" s="279" t="e">
        <f aca="true" t="shared" si="6" ref="AC8:AC71">(AA8-AA9)/(Z9-Z8)</f>
        <v>#DIV/0!</v>
      </c>
      <c r="AE8" s="280" t="s">
        <v>103</v>
      </c>
      <c r="AF8" s="281" t="e">
        <f>60*AVERAGE(AB59:AB101)</f>
        <v>#DIV/0!</v>
      </c>
      <c r="AG8" s="282" t="e">
        <f>60*AVERAGE(AC12:AC36)</f>
        <v>#DIV/0!</v>
      </c>
    </row>
    <row r="9" spans="1:32" ht="14.25" thickBot="1">
      <c r="A9" s="38" t="s">
        <v>24</v>
      </c>
      <c r="B9" s="137" t="s">
        <v>38</v>
      </c>
      <c r="C9" s="138" t="s">
        <v>39</v>
      </c>
      <c r="D9" s="91" t="s">
        <v>40</v>
      </c>
      <c r="E9" s="139" t="s">
        <v>41</v>
      </c>
      <c r="F9" s="140" t="s">
        <v>42</v>
      </c>
      <c r="G9" s="141" t="s">
        <v>43</v>
      </c>
      <c r="H9" s="137" t="s">
        <v>44</v>
      </c>
      <c r="I9" s="138" t="s">
        <v>45</v>
      </c>
      <c r="J9" s="91" t="s">
        <v>46</v>
      </c>
      <c r="K9" s="139" t="s">
        <v>47</v>
      </c>
      <c r="L9" s="138" t="s">
        <v>48</v>
      </c>
      <c r="M9" s="141" t="s">
        <v>68</v>
      </c>
      <c r="N9" s="227" t="s">
        <v>18</v>
      </c>
      <c r="O9" s="228"/>
      <c r="Q9" s="271">
        <v>230</v>
      </c>
      <c r="R9" s="114">
        <f t="shared" si="0"/>
        <v>0</v>
      </c>
      <c r="S9" s="114">
        <f t="shared" si="1"/>
        <v>0</v>
      </c>
      <c r="T9" s="114">
        <f t="shared" si="2"/>
        <v>0</v>
      </c>
      <c r="U9" s="272">
        <f t="shared" si="3"/>
        <v>0</v>
      </c>
      <c r="V9" s="273">
        <f t="shared" si="4"/>
        <v>0</v>
      </c>
      <c r="X9" s="274"/>
      <c r="Y9" s="275"/>
      <c r="Z9" s="276"/>
      <c r="AA9" s="277"/>
      <c r="AB9" s="278" t="e">
        <f t="shared" si="5"/>
        <v>#DIV/0!</v>
      </c>
      <c r="AC9" s="279" t="e">
        <f t="shared" si="6"/>
        <v>#DIV/0!</v>
      </c>
      <c r="AE9" s="123"/>
      <c r="AF9" s="124"/>
    </row>
    <row r="10" spans="1:29" ht="12.75">
      <c r="A10" s="142">
        <v>0</v>
      </c>
      <c r="B10" s="143">
        <v>174.3</v>
      </c>
      <c r="C10" s="144">
        <v>177.1</v>
      </c>
      <c r="D10" s="41">
        <v>177.6</v>
      </c>
      <c r="E10" s="145">
        <v>176.1</v>
      </c>
      <c r="F10" s="146">
        <v>176.1</v>
      </c>
      <c r="G10" s="147">
        <v>185.3</v>
      </c>
      <c r="H10" s="148">
        <v>179.6</v>
      </c>
      <c r="I10" s="149">
        <v>178</v>
      </c>
      <c r="J10" s="150">
        <v>177.1</v>
      </c>
      <c r="K10" s="151">
        <v>180.7</v>
      </c>
      <c r="L10" s="149">
        <v>187.5</v>
      </c>
      <c r="M10" s="147">
        <v>183.9</v>
      </c>
      <c r="N10" s="229"/>
      <c r="O10" s="230"/>
      <c r="Q10" s="271">
        <v>225</v>
      </c>
      <c r="R10" s="114">
        <f t="shared" si="0"/>
        <v>0</v>
      </c>
      <c r="S10" s="114">
        <f t="shared" si="1"/>
        <v>0</v>
      </c>
      <c r="T10" s="114">
        <f t="shared" si="2"/>
        <v>0</v>
      </c>
      <c r="U10" s="272">
        <f t="shared" si="3"/>
        <v>0</v>
      </c>
      <c r="V10" s="273">
        <f t="shared" si="4"/>
        <v>0</v>
      </c>
      <c r="X10" s="274"/>
      <c r="Y10" s="275"/>
      <c r="Z10" s="276"/>
      <c r="AA10" s="277"/>
      <c r="AB10" s="278" t="e">
        <f t="shared" si="5"/>
        <v>#DIV/0!</v>
      </c>
      <c r="AC10" s="279" t="e">
        <f t="shared" si="6"/>
        <v>#DIV/0!</v>
      </c>
    </row>
    <row r="11" spans="1:29" ht="12.75">
      <c r="A11" s="152">
        <v>1</v>
      </c>
      <c r="B11" s="153">
        <v>176.5</v>
      </c>
      <c r="C11" s="154">
        <v>170.9</v>
      </c>
      <c r="D11" s="42">
        <v>172.4</v>
      </c>
      <c r="E11" s="155">
        <v>176.8</v>
      </c>
      <c r="F11" s="154">
        <v>175</v>
      </c>
      <c r="G11" s="156">
        <v>176.1</v>
      </c>
      <c r="H11" s="157">
        <v>179</v>
      </c>
      <c r="I11" s="158">
        <v>173.6</v>
      </c>
      <c r="J11" s="159">
        <v>172.3</v>
      </c>
      <c r="K11" s="160">
        <v>178.8</v>
      </c>
      <c r="L11" s="158">
        <v>182.4</v>
      </c>
      <c r="M11" s="156">
        <v>182.9</v>
      </c>
      <c r="N11" s="239"/>
      <c r="O11" s="240"/>
      <c r="Q11" s="271">
        <v>220</v>
      </c>
      <c r="R11" s="114">
        <f t="shared" si="0"/>
        <v>0</v>
      </c>
      <c r="S11" s="114">
        <f t="shared" si="1"/>
        <v>0</v>
      </c>
      <c r="T11" s="114">
        <f t="shared" si="2"/>
        <v>0</v>
      </c>
      <c r="U11" s="272">
        <f t="shared" si="3"/>
        <v>0</v>
      </c>
      <c r="V11" s="273">
        <f t="shared" si="4"/>
        <v>0</v>
      </c>
      <c r="X11" s="274"/>
      <c r="Y11" s="275"/>
      <c r="Z11" s="276"/>
      <c r="AA11" s="277"/>
      <c r="AB11" s="278" t="e">
        <f t="shared" si="5"/>
        <v>#DIV/0!</v>
      </c>
      <c r="AC11" s="279" t="e">
        <f t="shared" si="6"/>
        <v>#DIV/0!</v>
      </c>
    </row>
    <row r="12" spans="1:29" ht="12.75">
      <c r="A12" s="152">
        <v>2</v>
      </c>
      <c r="B12" s="153">
        <v>172.9</v>
      </c>
      <c r="C12" s="154">
        <v>170.3</v>
      </c>
      <c r="D12" s="42">
        <v>176.8</v>
      </c>
      <c r="E12" s="155">
        <v>176.8</v>
      </c>
      <c r="F12" s="154">
        <v>177.4</v>
      </c>
      <c r="G12" s="156">
        <v>179.3</v>
      </c>
      <c r="H12" s="157">
        <v>179.1</v>
      </c>
      <c r="I12" s="158">
        <v>173.6</v>
      </c>
      <c r="J12" s="159">
        <v>174.3</v>
      </c>
      <c r="K12" s="160">
        <v>181.4</v>
      </c>
      <c r="L12" s="158">
        <v>188.5</v>
      </c>
      <c r="M12" s="156">
        <v>178.3</v>
      </c>
      <c r="N12" s="239"/>
      <c r="O12" s="240"/>
      <c r="Q12" s="271">
        <v>215</v>
      </c>
      <c r="R12" s="114">
        <f t="shared" si="0"/>
        <v>0</v>
      </c>
      <c r="S12" s="114">
        <f t="shared" si="1"/>
        <v>0</v>
      </c>
      <c r="T12" s="114">
        <f t="shared" si="2"/>
        <v>0</v>
      </c>
      <c r="U12" s="272">
        <f t="shared" si="3"/>
        <v>0</v>
      </c>
      <c r="V12" s="273">
        <f t="shared" si="4"/>
        <v>0</v>
      </c>
      <c r="X12" s="274"/>
      <c r="Y12" s="275"/>
      <c r="Z12" s="276"/>
      <c r="AA12" s="277"/>
      <c r="AB12" s="278" t="e">
        <f t="shared" si="5"/>
        <v>#DIV/0!</v>
      </c>
      <c r="AC12" s="279" t="e">
        <f t="shared" si="6"/>
        <v>#DIV/0!</v>
      </c>
    </row>
    <row r="13" spans="1:29" ht="12.75">
      <c r="A13" s="152">
        <v>3</v>
      </c>
      <c r="B13" s="153">
        <v>171.7</v>
      </c>
      <c r="C13" s="154">
        <v>170.3</v>
      </c>
      <c r="D13" s="42">
        <v>174.6</v>
      </c>
      <c r="E13" s="155">
        <v>178.5</v>
      </c>
      <c r="F13" s="154">
        <v>178.8</v>
      </c>
      <c r="G13" s="156">
        <v>176.1</v>
      </c>
      <c r="H13" s="157">
        <v>173.7</v>
      </c>
      <c r="I13" s="158">
        <v>172.9</v>
      </c>
      <c r="J13" s="159">
        <v>178.4</v>
      </c>
      <c r="K13" s="160">
        <v>178.6</v>
      </c>
      <c r="L13" s="158">
        <v>183.6</v>
      </c>
      <c r="M13" s="156">
        <v>181.9</v>
      </c>
      <c r="N13" s="239"/>
      <c r="O13" s="240"/>
      <c r="Q13" s="271">
        <v>210</v>
      </c>
      <c r="R13" s="114">
        <f t="shared" si="0"/>
        <v>0</v>
      </c>
      <c r="S13" s="114">
        <f t="shared" si="1"/>
        <v>0</v>
      </c>
      <c r="T13" s="114">
        <f t="shared" si="2"/>
        <v>0</v>
      </c>
      <c r="U13" s="272">
        <f t="shared" si="3"/>
        <v>0</v>
      </c>
      <c r="V13" s="273">
        <f t="shared" si="4"/>
        <v>0</v>
      </c>
      <c r="X13" s="274"/>
      <c r="Y13" s="275"/>
      <c r="Z13" s="276"/>
      <c r="AA13" s="277"/>
      <c r="AB13" s="278" t="e">
        <f t="shared" si="5"/>
        <v>#DIV/0!</v>
      </c>
      <c r="AC13" s="279" t="e">
        <f t="shared" si="6"/>
        <v>#DIV/0!</v>
      </c>
    </row>
    <row r="14" spans="1:29" ht="12.75">
      <c r="A14" s="152">
        <v>4</v>
      </c>
      <c r="B14" s="153">
        <v>172.8</v>
      </c>
      <c r="C14" s="154">
        <v>177</v>
      </c>
      <c r="D14" s="42">
        <v>174.6</v>
      </c>
      <c r="E14" s="155">
        <v>177.8</v>
      </c>
      <c r="F14" s="154">
        <v>182.7</v>
      </c>
      <c r="G14" s="156">
        <v>187.4</v>
      </c>
      <c r="H14" s="157">
        <v>176.9</v>
      </c>
      <c r="I14" s="158">
        <v>171.4</v>
      </c>
      <c r="J14" s="159">
        <v>171.2</v>
      </c>
      <c r="K14" s="160">
        <v>182.9</v>
      </c>
      <c r="L14" s="158">
        <v>188.2</v>
      </c>
      <c r="M14" s="156">
        <v>183.4</v>
      </c>
      <c r="N14" s="239"/>
      <c r="O14" s="240"/>
      <c r="Q14" s="271">
        <v>205</v>
      </c>
      <c r="R14" s="114">
        <f t="shared" si="0"/>
        <v>0</v>
      </c>
      <c r="S14" s="114">
        <f t="shared" si="1"/>
        <v>0</v>
      </c>
      <c r="T14" s="114">
        <f t="shared" si="2"/>
        <v>0</v>
      </c>
      <c r="U14" s="272">
        <f t="shared" si="3"/>
        <v>0</v>
      </c>
      <c r="V14" s="273">
        <f t="shared" si="4"/>
        <v>0</v>
      </c>
      <c r="X14" s="274"/>
      <c r="Y14" s="275"/>
      <c r="Z14" s="276"/>
      <c r="AA14" s="277"/>
      <c r="AB14" s="278" t="e">
        <f t="shared" si="5"/>
        <v>#DIV/0!</v>
      </c>
      <c r="AC14" s="279" t="e">
        <f t="shared" si="6"/>
        <v>#DIV/0!</v>
      </c>
    </row>
    <row r="15" spans="1:29" ht="12.75">
      <c r="A15" s="152">
        <v>5</v>
      </c>
      <c r="B15" s="153">
        <v>172.6</v>
      </c>
      <c r="C15" s="154">
        <v>175.2</v>
      </c>
      <c r="D15" s="42">
        <v>174.7</v>
      </c>
      <c r="E15" s="155">
        <v>174.2</v>
      </c>
      <c r="F15" s="154">
        <v>179.5</v>
      </c>
      <c r="G15" s="156">
        <v>184.6</v>
      </c>
      <c r="H15" s="157">
        <v>179.9</v>
      </c>
      <c r="I15" s="158">
        <v>175.1</v>
      </c>
      <c r="J15" s="159">
        <v>178.6</v>
      </c>
      <c r="K15" s="160">
        <v>183.1</v>
      </c>
      <c r="L15" s="158">
        <v>189</v>
      </c>
      <c r="M15" s="156">
        <v>184.4</v>
      </c>
      <c r="N15" s="239"/>
      <c r="O15" s="240"/>
      <c r="Q15" s="271">
        <v>200</v>
      </c>
      <c r="R15" s="114">
        <f t="shared" si="0"/>
        <v>0</v>
      </c>
      <c r="S15" s="114">
        <f t="shared" si="1"/>
        <v>0</v>
      </c>
      <c r="T15" s="114">
        <f t="shared" si="2"/>
        <v>0</v>
      </c>
      <c r="U15" s="272">
        <f t="shared" si="3"/>
        <v>0</v>
      </c>
      <c r="V15" s="273">
        <f t="shared" si="4"/>
        <v>0</v>
      </c>
      <c r="X15" s="274"/>
      <c r="Y15" s="275"/>
      <c r="Z15" s="276"/>
      <c r="AA15" s="277"/>
      <c r="AB15" s="278" t="e">
        <f t="shared" si="5"/>
        <v>#DIV/0!</v>
      </c>
      <c r="AC15" s="279" t="e">
        <f t="shared" si="6"/>
        <v>#DIV/0!</v>
      </c>
    </row>
    <row r="16" spans="1:29" ht="12.75">
      <c r="A16" s="152">
        <v>6</v>
      </c>
      <c r="B16" s="153">
        <v>173.2</v>
      </c>
      <c r="C16" s="154">
        <v>171.3</v>
      </c>
      <c r="D16" s="42">
        <v>175.8</v>
      </c>
      <c r="E16" s="155">
        <v>180.6</v>
      </c>
      <c r="F16" s="154">
        <v>179</v>
      </c>
      <c r="G16" s="156">
        <v>172.9</v>
      </c>
      <c r="H16" s="157">
        <v>181.8</v>
      </c>
      <c r="I16" s="158">
        <v>170</v>
      </c>
      <c r="J16" s="159">
        <v>178</v>
      </c>
      <c r="K16" s="160">
        <v>182.7</v>
      </c>
      <c r="L16" s="158">
        <v>182.5</v>
      </c>
      <c r="M16" s="156">
        <v>183.9</v>
      </c>
      <c r="N16" s="239"/>
      <c r="O16" s="240"/>
      <c r="Q16" s="271">
        <v>195</v>
      </c>
      <c r="R16" s="114">
        <f t="shared" si="0"/>
        <v>0</v>
      </c>
      <c r="S16" s="114">
        <f t="shared" si="1"/>
        <v>2</v>
      </c>
      <c r="T16" s="114">
        <f t="shared" si="2"/>
        <v>0</v>
      </c>
      <c r="U16" s="272">
        <f t="shared" si="3"/>
        <v>23</v>
      </c>
      <c r="V16" s="273">
        <f t="shared" si="4"/>
        <v>25</v>
      </c>
      <c r="X16" s="274"/>
      <c r="Y16" s="275"/>
      <c r="Z16" s="276"/>
      <c r="AA16" s="277"/>
      <c r="AB16" s="278" t="e">
        <f t="shared" si="5"/>
        <v>#DIV/0!</v>
      </c>
      <c r="AC16" s="279" t="e">
        <f t="shared" si="6"/>
        <v>#DIV/0!</v>
      </c>
    </row>
    <row r="17" spans="1:29" ht="12.75">
      <c r="A17" s="152">
        <v>7</v>
      </c>
      <c r="B17" s="153">
        <v>175</v>
      </c>
      <c r="C17" s="154">
        <v>173.8</v>
      </c>
      <c r="D17" s="42">
        <v>173.7</v>
      </c>
      <c r="E17" s="155">
        <v>171</v>
      </c>
      <c r="F17" s="154">
        <v>178.6</v>
      </c>
      <c r="G17" s="156">
        <v>180.1</v>
      </c>
      <c r="H17" s="157">
        <v>174.8</v>
      </c>
      <c r="I17" s="158">
        <v>174.8</v>
      </c>
      <c r="J17" s="159">
        <v>177</v>
      </c>
      <c r="K17" s="160">
        <v>185</v>
      </c>
      <c r="L17" s="158">
        <v>185.9</v>
      </c>
      <c r="M17" s="156">
        <v>189.4</v>
      </c>
      <c r="N17" s="239"/>
      <c r="O17" s="240"/>
      <c r="Q17" s="271">
        <v>190</v>
      </c>
      <c r="R17" s="114">
        <f t="shared" si="0"/>
        <v>0</v>
      </c>
      <c r="S17" s="114">
        <f t="shared" si="1"/>
        <v>23</v>
      </c>
      <c r="T17" s="114">
        <f t="shared" si="2"/>
        <v>1</v>
      </c>
      <c r="U17" s="272">
        <f t="shared" si="3"/>
        <v>105</v>
      </c>
      <c r="V17" s="273">
        <f t="shared" si="4"/>
        <v>129</v>
      </c>
      <c r="X17" s="274"/>
      <c r="Y17" s="275"/>
      <c r="Z17" s="276"/>
      <c r="AA17" s="277"/>
      <c r="AB17" s="278" t="e">
        <f t="shared" si="5"/>
        <v>#DIV/0!</v>
      </c>
      <c r="AC17" s="279" t="e">
        <f t="shared" si="6"/>
        <v>#DIV/0!</v>
      </c>
    </row>
    <row r="18" spans="1:29" ht="12.75">
      <c r="A18" s="152">
        <v>8</v>
      </c>
      <c r="B18" s="153">
        <v>178.3</v>
      </c>
      <c r="C18" s="154">
        <v>175.5</v>
      </c>
      <c r="D18" s="42">
        <v>176.2</v>
      </c>
      <c r="E18" s="155">
        <v>184.1</v>
      </c>
      <c r="F18" s="154">
        <v>177.4</v>
      </c>
      <c r="G18" s="156">
        <v>186.3</v>
      </c>
      <c r="H18" s="157">
        <v>183.3</v>
      </c>
      <c r="I18" s="158">
        <v>179.4</v>
      </c>
      <c r="J18" s="159">
        <v>179.3</v>
      </c>
      <c r="K18" s="160">
        <v>181.3</v>
      </c>
      <c r="L18" s="158">
        <v>190.8</v>
      </c>
      <c r="M18" s="156">
        <v>187.3</v>
      </c>
      <c r="N18" s="239"/>
      <c r="O18" s="240"/>
      <c r="Q18" s="271">
        <v>185</v>
      </c>
      <c r="R18" s="114">
        <f t="shared" si="0"/>
        <v>18</v>
      </c>
      <c r="S18" s="114">
        <f t="shared" si="1"/>
        <v>74</v>
      </c>
      <c r="T18" s="114">
        <f t="shared" si="2"/>
        <v>20</v>
      </c>
      <c r="U18" s="272">
        <f t="shared" si="3"/>
        <v>58</v>
      </c>
      <c r="V18" s="273">
        <f t="shared" si="4"/>
        <v>170</v>
      </c>
      <c r="X18" s="274"/>
      <c r="Y18" s="275"/>
      <c r="Z18" s="276"/>
      <c r="AA18" s="277"/>
      <c r="AB18" s="278" t="e">
        <f t="shared" si="5"/>
        <v>#DIV/0!</v>
      </c>
      <c r="AC18" s="279" t="e">
        <f t="shared" si="6"/>
        <v>#DIV/0!</v>
      </c>
    </row>
    <row r="19" spans="1:29" ht="12.75">
      <c r="A19" s="152">
        <v>9</v>
      </c>
      <c r="B19" s="153">
        <v>179</v>
      </c>
      <c r="C19" s="154">
        <v>175.7</v>
      </c>
      <c r="D19" s="42">
        <v>180.4</v>
      </c>
      <c r="E19" s="155">
        <v>174.3</v>
      </c>
      <c r="F19" s="154">
        <v>182.6</v>
      </c>
      <c r="G19" s="156">
        <v>183</v>
      </c>
      <c r="H19" s="157">
        <v>186.5</v>
      </c>
      <c r="I19" s="158">
        <v>182.2</v>
      </c>
      <c r="J19" s="159">
        <v>176.3</v>
      </c>
      <c r="K19" s="160">
        <v>184.1</v>
      </c>
      <c r="L19" s="158">
        <v>186.8</v>
      </c>
      <c r="M19" s="156">
        <v>189.1</v>
      </c>
      <c r="N19" s="239"/>
      <c r="O19" s="240"/>
      <c r="Q19" s="271">
        <v>180</v>
      </c>
      <c r="R19" s="114">
        <f t="shared" si="0"/>
        <v>87</v>
      </c>
      <c r="S19" s="114">
        <f t="shared" si="1"/>
        <v>77</v>
      </c>
      <c r="T19" s="114">
        <f t="shared" si="2"/>
        <v>123</v>
      </c>
      <c r="U19" s="272">
        <f t="shared" si="3"/>
        <v>6</v>
      </c>
      <c r="V19" s="273">
        <f t="shared" si="4"/>
        <v>293</v>
      </c>
      <c r="X19" s="274"/>
      <c r="Y19" s="275"/>
      <c r="Z19" s="276"/>
      <c r="AA19" s="277"/>
      <c r="AB19" s="278" t="e">
        <f t="shared" si="5"/>
        <v>#DIV/0!</v>
      </c>
      <c r="AC19" s="279" t="e">
        <f t="shared" si="6"/>
        <v>#DIV/0!</v>
      </c>
    </row>
    <row r="20" spans="1:29" ht="12.75">
      <c r="A20" s="152">
        <v>10</v>
      </c>
      <c r="B20" s="153">
        <v>178.7</v>
      </c>
      <c r="C20" s="154">
        <v>178.8</v>
      </c>
      <c r="D20" s="42">
        <v>182.7</v>
      </c>
      <c r="E20" s="155">
        <v>174.6</v>
      </c>
      <c r="F20" s="154">
        <v>174</v>
      </c>
      <c r="G20" s="156">
        <v>178.3</v>
      </c>
      <c r="H20" s="157">
        <v>181.4</v>
      </c>
      <c r="I20" s="158">
        <v>175.7</v>
      </c>
      <c r="J20" s="159">
        <v>173.5</v>
      </c>
      <c r="K20" s="160">
        <v>186.1</v>
      </c>
      <c r="L20" s="158">
        <v>186.3</v>
      </c>
      <c r="M20" s="156">
        <v>184.4</v>
      </c>
      <c r="N20" s="239"/>
      <c r="O20" s="240"/>
      <c r="Q20" s="271">
        <v>175</v>
      </c>
      <c r="R20" s="114">
        <f t="shared" si="0"/>
        <v>79</v>
      </c>
      <c r="S20" s="114">
        <f t="shared" si="1"/>
        <v>14</v>
      </c>
      <c r="T20" s="114">
        <f t="shared" si="2"/>
        <v>45</v>
      </c>
      <c r="U20" s="272">
        <f t="shared" si="3"/>
        <v>0</v>
      </c>
      <c r="V20" s="273">
        <f t="shared" si="4"/>
        <v>138</v>
      </c>
      <c r="X20" s="274"/>
      <c r="Y20" s="275"/>
      <c r="Z20" s="276"/>
      <c r="AA20" s="277"/>
      <c r="AB20" s="278" t="e">
        <f t="shared" si="5"/>
        <v>#DIV/0!</v>
      </c>
      <c r="AC20" s="279" t="e">
        <f t="shared" si="6"/>
        <v>#DIV/0!</v>
      </c>
    </row>
    <row r="21" spans="1:29" ht="12.75">
      <c r="A21" s="152">
        <v>11</v>
      </c>
      <c r="B21" s="153">
        <v>177.7</v>
      </c>
      <c r="C21" s="154">
        <v>177.2</v>
      </c>
      <c r="D21" s="42">
        <v>176.6</v>
      </c>
      <c r="E21" s="155">
        <v>178.3</v>
      </c>
      <c r="F21" s="154">
        <v>181.4</v>
      </c>
      <c r="G21" s="156">
        <v>187.8</v>
      </c>
      <c r="H21" s="157">
        <v>176.3</v>
      </c>
      <c r="I21" s="158">
        <v>172.1</v>
      </c>
      <c r="J21" s="159">
        <v>176.6</v>
      </c>
      <c r="K21" s="160">
        <v>180.7</v>
      </c>
      <c r="L21" s="158">
        <v>192</v>
      </c>
      <c r="M21" s="156">
        <v>186.8</v>
      </c>
      <c r="N21" s="239"/>
      <c r="O21" s="240"/>
      <c r="Q21" s="271">
        <v>170</v>
      </c>
      <c r="R21" s="114">
        <f t="shared" si="0"/>
        <v>7</v>
      </c>
      <c r="S21" s="114">
        <f t="shared" si="1"/>
        <v>2</v>
      </c>
      <c r="T21" s="114">
        <f t="shared" si="2"/>
        <v>3</v>
      </c>
      <c r="U21" s="272">
        <f t="shared" si="3"/>
        <v>0</v>
      </c>
      <c r="V21" s="273">
        <f t="shared" si="4"/>
        <v>12</v>
      </c>
      <c r="X21" s="274"/>
      <c r="Y21" s="275"/>
      <c r="Z21" s="276"/>
      <c r="AA21" s="277"/>
      <c r="AB21" s="278" t="e">
        <f t="shared" si="5"/>
        <v>#DIV/0!</v>
      </c>
      <c r="AC21" s="279" t="e">
        <f t="shared" si="6"/>
        <v>#DIV/0!</v>
      </c>
    </row>
    <row r="22" spans="1:29" ht="12.75">
      <c r="A22" s="152">
        <v>12</v>
      </c>
      <c r="B22" s="153">
        <v>184.2</v>
      </c>
      <c r="C22" s="154">
        <v>175.2</v>
      </c>
      <c r="D22" s="42">
        <v>178.3</v>
      </c>
      <c r="E22" s="155">
        <v>177.8</v>
      </c>
      <c r="F22" s="154">
        <v>179.5</v>
      </c>
      <c r="G22" s="156">
        <v>183.5</v>
      </c>
      <c r="H22" s="157">
        <v>178.9</v>
      </c>
      <c r="I22" s="158">
        <v>177</v>
      </c>
      <c r="J22" s="159">
        <v>179.2</v>
      </c>
      <c r="K22" s="160">
        <v>183.7</v>
      </c>
      <c r="L22" s="158">
        <v>186.4</v>
      </c>
      <c r="M22" s="156">
        <v>182</v>
      </c>
      <c r="N22" s="239"/>
      <c r="O22" s="240"/>
      <c r="Q22" s="271">
        <v>165</v>
      </c>
      <c r="R22" s="114">
        <f t="shared" si="0"/>
        <v>1</v>
      </c>
      <c r="S22" s="114">
        <f t="shared" si="1"/>
        <v>0</v>
      </c>
      <c r="T22" s="114">
        <f t="shared" si="2"/>
        <v>0</v>
      </c>
      <c r="U22" s="272">
        <f t="shared" si="3"/>
        <v>0</v>
      </c>
      <c r="V22" s="273">
        <f t="shared" si="4"/>
        <v>1</v>
      </c>
      <c r="X22" s="274"/>
      <c r="Y22" s="275"/>
      <c r="Z22" s="276"/>
      <c r="AA22" s="277"/>
      <c r="AB22" s="278" t="e">
        <f t="shared" si="5"/>
        <v>#DIV/0!</v>
      </c>
      <c r="AC22" s="279" t="e">
        <f t="shared" si="6"/>
        <v>#DIV/0!</v>
      </c>
    </row>
    <row r="23" spans="1:29" ht="12.75">
      <c r="A23" s="152">
        <v>13</v>
      </c>
      <c r="B23" s="153">
        <v>181</v>
      </c>
      <c r="C23" s="154">
        <v>172.1</v>
      </c>
      <c r="D23" s="42">
        <v>175.9</v>
      </c>
      <c r="E23" s="155">
        <v>175.9</v>
      </c>
      <c r="F23" s="154">
        <v>180.9</v>
      </c>
      <c r="G23" s="156">
        <v>179.2</v>
      </c>
      <c r="H23" s="157">
        <v>182.9</v>
      </c>
      <c r="I23" s="158">
        <v>173.4</v>
      </c>
      <c r="J23" s="159">
        <v>176.2</v>
      </c>
      <c r="K23" s="160">
        <v>179.8</v>
      </c>
      <c r="L23" s="158">
        <v>189.7</v>
      </c>
      <c r="M23" s="156">
        <v>185.2</v>
      </c>
      <c r="N23" s="239"/>
      <c r="O23" s="240"/>
      <c r="Q23" s="271">
        <v>160</v>
      </c>
      <c r="R23" s="114">
        <f t="shared" si="0"/>
        <v>0</v>
      </c>
      <c r="S23" s="114">
        <f t="shared" si="1"/>
        <v>0</v>
      </c>
      <c r="T23" s="114">
        <f t="shared" si="2"/>
        <v>0</v>
      </c>
      <c r="U23" s="272">
        <f t="shared" si="3"/>
        <v>0</v>
      </c>
      <c r="V23" s="273">
        <f t="shared" si="4"/>
        <v>0</v>
      </c>
      <c r="X23" s="274"/>
      <c r="Y23" s="275"/>
      <c r="Z23" s="276"/>
      <c r="AA23" s="277"/>
      <c r="AB23" s="278" t="e">
        <f t="shared" si="5"/>
        <v>#DIV/0!</v>
      </c>
      <c r="AC23" s="279" t="e">
        <f t="shared" si="6"/>
        <v>#DIV/0!</v>
      </c>
    </row>
    <row r="24" spans="1:29" ht="12.75">
      <c r="A24" s="152">
        <v>14</v>
      </c>
      <c r="B24" s="153">
        <v>176.1</v>
      </c>
      <c r="C24" s="154">
        <v>173.9</v>
      </c>
      <c r="D24" s="42">
        <v>178.3</v>
      </c>
      <c r="E24" s="155">
        <v>179.2</v>
      </c>
      <c r="F24" s="154">
        <v>181.3</v>
      </c>
      <c r="G24" s="156">
        <v>183</v>
      </c>
      <c r="H24" s="157">
        <v>178.9</v>
      </c>
      <c r="I24" s="158">
        <v>178.7</v>
      </c>
      <c r="J24" s="159">
        <v>179.5</v>
      </c>
      <c r="K24" s="160">
        <v>182.8</v>
      </c>
      <c r="L24" s="158">
        <v>190.1</v>
      </c>
      <c r="M24" s="156">
        <v>185</v>
      </c>
      <c r="N24" s="239"/>
      <c r="O24" s="240"/>
      <c r="Q24" s="271">
        <v>155</v>
      </c>
      <c r="R24" s="114">
        <f t="shared" si="0"/>
        <v>0</v>
      </c>
      <c r="S24" s="114">
        <f t="shared" si="1"/>
        <v>0</v>
      </c>
      <c r="T24" s="114">
        <f t="shared" si="2"/>
        <v>0</v>
      </c>
      <c r="U24" s="272">
        <f t="shared" si="3"/>
        <v>0</v>
      </c>
      <c r="V24" s="273">
        <f t="shared" si="4"/>
        <v>0</v>
      </c>
      <c r="X24" s="274"/>
      <c r="Y24" s="275"/>
      <c r="Z24" s="276"/>
      <c r="AA24" s="277"/>
      <c r="AB24" s="278" t="e">
        <f t="shared" si="5"/>
        <v>#DIV/0!</v>
      </c>
      <c r="AC24" s="279" t="e">
        <f t="shared" si="6"/>
        <v>#DIV/0!</v>
      </c>
    </row>
    <row r="25" spans="1:29" ht="12.75">
      <c r="A25" s="152">
        <v>15</v>
      </c>
      <c r="B25" s="153">
        <v>175.5</v>
      </c>
      <c r="C25" s="154">
        <v>169.6</v>
      </c>
      <c r="D25" s="42">
        <v>178</v>
      </c>
      <c r="E25" s="155">
        <v>179.9</v>
      </c>
      <c r="F25" s="154">
        <v>183.3</v>
      </c>
      <c r="G25" s="156">
        <v>180</v>
      </c>
      <c r="H25" s="157">
        <v>181.4</v>
      </c>
      <c r="I25" s="158">
        <v>178.3</v>
      </c>
      <c r="J25" s="159">
        <v>177.7</v>
      </c>
      <c r="K25" s="160">
        <v>185.8</v>
      </c>
      <c r="L25" s="158">
        <v>181.7</v>
      </c>
      <c r="M25" s="156">
        <v>184.1</v>
      </c>
      <c r="N25" s="239"/>
      <c r="O25" s="240"/>
      <c r="Q25" s="271">
        <v>150</v>
      </c>
      <c r="R25" s="114">
        <f t="shared" si="0"/>
        <v>0</v>
      </c>
      <c r="S25" s="114">
        <f t="shared" si="1"/>
        <v>0</v>
      </c>
      <c r="T25" s="114">
        <f t="shared" si="2"/>
        <v>0</v>
      </c>
      <c r="U25" s="272">
        <f t="shared" si="3"/>
        <v>0</v>
      </c>
      <c r="V25" s="273">
        <f t="shared" si="4"/>
        <v>0</v>
      </c>
      <c r="X25" s="274"/>
      <c r="Y25" s="275"/>
      <c r="Z25" s="276"/>
      <c r="AA25" s="277"/>
      <c r="AB25" s="278" t="e">
        <f t="shared" si="5"/>
        <v>#DIV/0!</v>
      </c>
      <c r="AC25" s="279" t="e">
        <f t="shared" si="6"/>
        <v>#DIV/0!</v>
      </c>
    </row>
    <row r="26" spans="1:29" ht="12.75">
      <c r="A26" s="152">
        <v>16</v>
      </c>
      <c r="B26" s="153">
        <v>180.1</v>
      </c>
      <c r="C26" s="154">
        <v>173</v>
      </c>
      <c r="D26" s="42">
        <v>179.5</v>
      </c>
      <c r="E26" s="155">
        <v>177.4</v>
      </c>
      <c r="F26" s="154">
        <v>185.4</v>
      </c>
      <c r="G26" s="156">
        <v>183.2</v>
      </c>
      <c r="H26" s="157">
        <v>183.6</v>
      </c>
      <c r="I26" s="158">
        <v>179.7</v>
      </c>
      <c r="J26" s="159">
        <v>176.9</v>
      </c>
      <c r="K26" s="160">
        <v>182.9</v>
      </c>
      <c r="L26" s="158">
        <v>183.7</v>
      </c>
      <c r="M26" s="156">
        <v>188.2</v>
      </c>
      <c r="N26" s="239"/>
      <c r="O26" s="240"/>
      <c r="Q26" s="271">
        <v>100</v>
      </c>
      <c r="R26" s="114">
        <f t="shared" si="0"/>
        <v>0</v>
      </c>
      <c r="S26" s="114">
        <f t="shared" si="1"/>
        <v>0</v>
      </c>
      <c r="T26" s="114">
        <f t="shared" si="2"/>
        <v>0</v>
      </c>
      <c r="U26" s="272">
        <f t="shared" si="3"/>
        <v>0</v>
      </c>
      <c r="V26" s="273">
        <f t="shared" si="4"/>
        <v>0</v>
      </c>
      <c r="X26" s="274"/>
      <c r="Y26" s="275"/>
      <c r="Z26" s="276"/>
      <c r="AA26" s="277"/>
      <c r="AB26" s="278" t="e">
        <f t="shared" si="5"/>
        <v>#DIV/0!</v>
      </c>
      <c r="AC26" s="279" t="e">
        <f t="shared" si="6"/>
        <v>#DIV/0!</v>
      </c>
    </row>
    <row r="27" spans="1:29" ht="12.75">
      <c r="A27" s="152">
        <v>17</v>
      </c>
      <c r="B27" s="153">
        <v>177</v>
      </c>
      <c r="C27" s="154">
        <v>177.7</v>
      </c>
      <c r="D27" s="42">
        <v>174.4</v>
      </c>
      <c r="E27" s="155">
        <v>178.5</v>
      </c>
      <c r="F27" s="154">
        <v>181.7</v>
      </c>
      <c r="G27" s="156">
        <v>183.1</v>
      </c>
      <c r="H27" s="157">
        <v>179.7</v>
      </c>
      <c r="I27" s="158">
        <v>180.8</v>
      </c>
      <c r="J27" s="159">
        <v>175.9</v>
      </c>
      <c r="K27" s="160">
        <v>183.7</v>
      </c>
      <c r="L27" s="158">
        <v>188.3</v>
      </c>
      <c r="M27" s="156">
        <v>183.1</v>
      </c>
      <c r="N27" s="239"/>
      <c r="O27" s="240"/>
      <c r="Q27" s="271">
        <v>50</v>
      </c>
      <c r="R27" s="114">
        <f t="shared" si="0"/>
        <v>0</v>
      </c>
      <c r="S27" s="114">
        <f t="shared" si="1"/>
        <v>0</v>
      </c>
      <c r="T27" s="114">
        <f t="shared" si="2"/>
        <v>0</v>
      </c>
      <c r="U27" s="272">
        <f t="shared" si="3"/>
        <v>0</v>
      </c>
      <c r="V27" s="273">
        <f t="shared" si="4"/>
        <v>0</v>
      </c>
      <c r="X27" s="274"/>
      <c r="Y27" s="275"/>
      <c r="Z27" s="276"/>
      <c r="AA27" s="277"/>
      <c r="AB27" s="278" t="e">
        <f t="shared" si="5"/>
        <v>#DIV/0!</v>
      </c>
      <c r="AC27" s="279" t="e">
        <f t="shared" si="6"/>
        <v>#DIV/0!</v>
      </c>
    </row>
    <row r="28" spans="1:29" ht="13.5" thickBot="1">
      <c r="A28" s="152">
        <v>18</v>
      </c>
      <c r="B28" s="153">
        <v>182.3</v>
      </c>
      <c r="C28" s="154">
        <v>178.5</v>
      </c>
      <c r="D28" s="42">
        <v>174.6</v>
      </c>
      <c r="E28" s="155">
        <v>180.9</v>
      </c>
      <c r="F28" s="154">
        <v>190.2</v>
      </c>
      <c r="G28" s="156">
        <v>182.2</v>
      </c>
      <c r="H28" s="157">
        <v>178.2</v>
      </c>
      <c r="I28" s="158">
        <v>179.9</v>
      </c>
      <c r="J28" s="159">
        <v>175</v>
      </c>
      <c r="K28" s="160">
        <v>188.8</v>
      </c>
      <c r="L28" s="158">
        <v>192.8</v>
      </c>
      <c r="M28" s="156">
        <v>186.8</v>
      </c>
      <c r="N28" s="239"/>
      <c r="O28" s="240"/>
      <c r="Q28" s="283">
        <v>0</v>
      </c>
      <c r="R28" s="284">
        <f t="shared" si="0"/>
        <v>0</v>
      </c>
      <c r="S28" s="284">
        <f t="shared" si="1"/>
        <v>0</v>
      </c>
      <c r="T28" s="284">
        <f t="shared" si="2"/>
        <v>0</v>
      </c>
      <c r="U28" s="285">
        <f>FREQUENCY(F$10:F$73,$Q28:$Q29)</f>
        <v>0</v>
      </c>
      <c r="V28" s="286">
        <f t="shared" si="4"/>
        <v>0</v>
      </c>
      <c r="X28" s="274"/>
      <c r="Y28" s="275"/>
      <c r="Z28" s="276"/>
      <c r="AA28" s="277"/>
      <c r="AB28" s="278" t="e">
        <f t="shared" si="5"/>
        <v>#DIV/0!</v>
      </c>
      <c r="AC28" s="279" t="e">
        <f t="shared" si="6"/>
        <v>#DIV/0!</v>
      </c>
    </row>
    <row r="29" spans="1:29" ht="13.5" thickTop="1">
      <c r="A29" s="152">
        <v>19</v>
      </c>
      <c r="B29" s="153">
        <v>184</v>
      </c>
      <c r="C29" s="154">
        <v>173.1</v>
      </c>
      <c r="D29" s="42">
        <v>177</v>
      </c>
      <c r="E29" s="155">
        <v>178.7</v>
      </c>
      <c r="F29" s="154">
        <v>182.4</v>
      </c>
      <c r="G29" s="156">
        <v>183.1</v>
      </c>
      <c r="H29" s="157">
        <v>180</v>
      </c>
      <c r="I29" s="158">
        <v>175.3</v>
      </c>
      <c r="J29" s="159">
        <v>178.8</v>
      </c>
      <c r="K29" s="160">
        <v>181.4</v>
      </c>
      <c r="L29" s="158">
        <v>186.7</v>
      </c>
      <c r="M29" s="156">
        <v>183.3</v>
      </c>
      <c r="N29" s="239"/>
      <c r="O29" s="240"/>
      <c r="Q29" s="201"/>
      <c r="X29" s="274"/>
      <c r="Y29" s="275"/>
      <c r="Z29" s="276"/>
      <c r="AA29" s="277"/>
      <c r="AB29" s="278" t="e">
        <f t="shared" si="5"/>
        <v>#DIV/0!</v>
      </c>
      <c r="AC29" s="279" t="e">
        <f t="shared" si="6"/>
        <v>#DIV/0!</v>
      </c>
    </row>
    <row r="30" spans="1:29" ht="12.75">
      <c r="A30" s="152">
        <v>20</v>
      </c>
      <c r="B30" s="153">
        <v>176.7</v>
      </c>
      <c r="C30" s="154">
        <v>171.3</v>
      </c>
      <c r="D30" s="42">
        <v>180.8</v>
      </c>
      <c r="E30" s="155">
        <v>179</v>
      </c>
      <c r="F30" s="154">
        <v>178.5</v>
      </c>
      <c r="G30" s="156">
        <v>182.9</v>
      </c>
      <c r="H30" s="157">
        <v>178.5</v>
      </c>
      <c r="I30" s="158">
        <v>175.7</v>
      </c>
      <c r="J30" s="159">
        <v>178.3</v>
      </c>
      <c r="K30" s="160">
        <v>183.3</v>
      </c>
      <c r="L30" s="158">
        <v>187.8</v>
      </c>
      <c r="M30" s="156">
        <v>186.5</v>
      </c>
      <c r="N30" s="239"/>
      <c r="O30" s="240"/>
      <c r="X30" s="274"/>
      <c r="Y30" s="275"/>
      <c r="Z30" s="276"/>
      <c r="AA30" s="277"/>
      <c r="AB30" s="278" t="e">
        <f t="shared" si="5"/>
        <v>#DIV/0!</v>
      </c>
      <c r="AC30" s="279" t="e">
        <f t="shared" si="6"/>
        <v>#DIV/0!</v>
      </c>
    </row>
    <row r="31" spans="1:29" ht="12.75">
      <c r="A31" s="152">
        <v>21</v>
      </c>
      <c r="B31" s="153">
        <v>177.6</v>
      </c>
      <c r="C31" s="154">
        <v>173.5</v>
      </c>
      <c r="D31" s="42">
        <v>177.4</v>
      </c>
      <c r="E31" s="155">
        <v>170</v>
      </c>
      <c r="F31" s="154">
        <v>173.8</v>
      </c>
      <c r="G31" s="156">
        <v>175.8</v>
      </c>
      <c r="H31" s="157">
        <v>179.1</v>
      </c>
      <c r="I31" s="158">
        <v>176.1</v>
      </c>
      <c r="J31" s="159">
        <v>174.3</v>
      </c>
      <c r="K31" s="160">
        <v>184.6</v>
      </c>
      <c r="L31" s="158">
        <v>187.6</v>
      </c>
      <c r="M31" s="156">
        <v>187.4</v>
      </c>
      <c r="N31" s="239"/>
      <c r="O31" s="240"/>
      <c r="X31" s="274"/>
      <c r="Y31" s="275"/>
      <c r="Z31" s="276"/>
      <c r="AA31" s="277"/>
      <c r="AB31" s="278" t="e">
        <f t="shared" si="5"/>
        <v>#DIV/0!</v>
      </c>
      <c r="AC31" s="279" t="e">
        <f t="shared" si="6"/>
        <v>#DIV/0!</v>
      </c>
    </row>
    <row r="32" spans="1:31" ht="12.75">
      <c r="A32" s="152">
        <v>22</v>
      </c>
      <c r="B32" s="153">
        <v>174.7</v>
      </c>
      <c r="C32" s="154">
        <v>177.1</v>
      </c>
      <c r="D32" s="42">
        <v>178.7</v>
      </c>
      <c r="E32" s="155">
        <v>175.4</v>
      </c>
      <c r="F32" s="154">
        <v>180.2</v>
      </c>
      <c r="G32" s="156">
        <v>187.3</v>
      </c>
      <c r="H32" s="157">
        <v>180.9</v>
      </c>
      <c r="I32" s="158">
        <v>177.6</v>
      </c>
      <c r="J32" s="159">
        <v>177</v>
      </c>
      <c r="K32" s="160">
        <v>186.5</v>
      </c>
      <c r="L32" s="158">
        <v>188.5</v>
      </c>
      <c r="M32" s="156">
        <v>192.9</v>
      </c>
      <c r="N32" s="239"/>
      <c r="O32" s="240"/>
      <c r="X32" s="274"/>
      <c r="Y32" s="275"/>
      <c r="Z32" s="276"/>
      <c r="AA32" s="277"/>
      <c r="AB32" s="278" t="e">
        <f t="shared" si="5"/>
        <v>#DIV/0!</v>
      </c>
      <c r="AC32" s="279" t="e">
        <f t="shared" si="6"/>
        <v>#DIV/0!</v>
      </c>
      <c r="AE32" s="287"/>
    </row>
    <row r="33" spans="1:29" ht="12.75">
      <c r="A33" s="152">
        <v>23</v>
      </c>
      <c r="B33" s="153">
        <v>176.7</v>
      </c>
      <c r="C33" s="154">
        <v>176.7</v>
      </c>
      <c r="D33" s="42">
        <v>173.4</v>
      </c>
      <c r="E33" s="155">
        <v>179.5</v>
      </c>
      <c r="F33" s="154">
        <v>180.6</v>
      </c>
      <c r="G33" s="156">
        <v>182.3</v>
      </c>
      <c r="H33" s="157">
        <v>178.5</v>
      </c>
      <c r="I33" s="158">
        <v>175.8</v>
      </c>
      <c r="J33" s="159">
        <v>179.9</v>
      </c>
      <c r="K33" s="160">
        <v>186.6</v>
      </c>
      <c r="L33" s="158">
        <v>190.2</v>
      </c>
      <c r="M33" s="156">
        <v>185.7</v>
      </c>
      <c r="N33" s="239"/>
      <c r="O33" s="240"/>
      <c r="X33" s="274"/>
      <c r="Y33" s="275"/>
      <c r="Z33" s="276"/>
      <c r="AA33" s="277"/>
      <c r="AB33" s="278" t="e">
        <f t="shared" si="5"/>
        <v>#DIV/0!</v>
      </c>
      <c r="AC33" s="279" t="e">
        <f t="shared" si="6"/>
        <v>#DIV/0!</v>
      </c>
    </row>
    <row r="34" spans="1:29" ht="12.75">
      <c r="A34" s="152">
        <v>24</v>
      </c>
      <c r="B34" s="153">
        <v>179.1</v>
      </c>
      <c r="C34" s="154">
        <v>177.1</v>
      </c>
      <c r="D34" s="42">
        <v>177.1</v>
      </c>
      <c r="E34" s="155">
        <v>173</v>
      </c>
      <c r="F34" s="154">
        <v>179.9</v>
      </c>
      <c r="G34" s="156">
        <v>183.1</v>
      </c>
      <c r="H34" s="157">
        <v>175.1</v>
      </c>
      <c r="I34" s="158">
        <v>179</v>
      </c>
      <c r="J34" s="159">
        <v>178.7</v>
      </c>
      <c r="K34" s="160">
        <v>185.5</v>
      </c>
      <c r="L34" s="158">
        <v>184.7</v>
      </c>
      <c r="M34" s="156">
        <v>190.5</v>
      </c>
      <c r="N34" s="239"/>
      <c r="O34" s="240"/>
      <c r="X34" s="274"/>
      <c r="Y34" s="275"/>
      <c r="Z34" s="276"/>
      <c r="AA34" s="277"/>
      <c r="AB34" s="278" t="e">
        <f t="shared" si="5"/>
        <v>#DIV/0!</v>
      </c>
      <c r="AC34" s="279" t="e">
        <f t="shared" si="6"/>
        <v>#DIV/0!</v>
      </c>
    </row>
    <row r="35" spans="1:29" ht="12.75">
      <c r="A35" s="152">
        <v>25</v>
      </c>
      <c r="B35" s="153">
        <v>183.2</v>
      </c>
      <c r="C35" s="154">
        <v>180.4</v>
      </c>
      <c r="D35" s="42">
        <v>179.2</v>
      </c>
      <c r="E35" s="155">
        <v>178.9</v>
      </c>
      <c r="F35" s="154">
        <v>180.5</v>
      </c>
      <c r="G35" s="156">
        <v>185</v>
      </c>
      <c r="H35" s="157">
        <v>179.1</v>
      </c>
      <c r="I35" s="158">
        <v>178.9</v>
      </c>
      <c r="J35" s="159">
        <v>178.9</v>
      </c>
      <c r="K35" s="160">
        <v>188.8</v>
      </c>
      <c r="L35" s="158">
        <v>186.1</v>
      </c>
      <c r="M35" s="156">
        <v>190.4</v>
      </c>
      <c r="N35" s="239"/>
      <c r="O35" s="240"/>
      <c r="X35" s="274"/>
      <c r="Y35" s="275"/>
      <c r="Z35" s="276"/>
      <c r="AA35" s="277"/>
      <c r="AB35" s="278" t="e">
        <f t="shared" si="5"/>
        <v>#DIV/0!</v>
      </c>
      <c r="AC35" s="279" t="e">
        <f t="shared" si="6"/>
        <v>#DIV/0!</v>
      </c>
    </row>
    <row r="36" spans="1:29" ht="12.75">
      <c r="A36" s="152">
        <v>26</v>
      </c>
      <c r="B36" s="153">
        <v>173.7</v>
      </c>
      <c r="C36" s="154">
        <v>176.7</v>
      </c>
      <c r="D36" s="42">
        <v>176.5</v>
      </c>
      <c r="E36" s="155">
        <v>175.2</v>
      </c>
      <c r="F36" s="154">
        <v>182.7</v>
      </c>
      <c r="G36" s="156">
        <v>186.4</v>
      </c>
      <c r="H36" s="157">
        <v>177.4</v>
      </c>
      <c r="I36" s="158">
        <v>176.3</v>
      </c>
      <c r="J36" s="159">
        <v>179.3</v>
      </c>
      <c r="K36" s="160">
        <v>189</v>
      </c>
      <c r="L36" s="158">
        <v>190.2</v>
      </c>
      <c r="M36" s="156">
        <v>191.9</v>
      </c>
      <c r="N36" s="239"/>
      <c r="O36" s="240"/>
      <c r="X36" s="274"/>
      <c r="Y36" s="275"/>
      <c r="Z36" s="276"/>
      <c r="AA36" s="277"/>
      <c r="AB36" s="278" t="e">
        <f t="shared" si="5"/>
        <v>#DIV/0!</v>
      </c>
      <c r="AC36" s="279" t="e">
        <f t="shared" si="6"/>
        <v>#DIV/0!</v>
      </c>
    </row>
    <row r="37" spans="1:29" ht="12.75">
      <c r="A37" s="152">
        <v>27</v>
      </c>
      <c r="B37" s="153">
        <v>182.4</v>
      </c>
      <c r="C37" s="154">
        <v>175.1</v>
      </c>
      <c r="D37" s="42">
        <v>178.1</v>
      </c>
      <c r="E37" s="155">
        <v>181.7</v>
      </c>
      <c r="F37" s="154">
        <v>184.6</v>
      </c>
      <c r="G37" s="156">
        <v>189.1</v>
      </c>
      <c r="H37" s="157">
        <v>181.1</v>
      </c>
      <c r="I37" s="158">
        <v>178</v>
      </c>
      <c r="J37" s="159">
        <v>181.2</v>
      </c>
      <c r="K37" s="160">
        <v>188.9</v>
      </c>
      <c r="L37" s="158">
        <v>191.3</v>
      </c>
      <c r="M37" s="156">
        <v>192.5</v>
      </c>
      <c r="N37" s="239"/>
      <c r="O37" s="240"/>
      <c r="X37" s="274"/>
      <c r="Y37" s="275"/>
      <c r="Z37" s="276"/>
      <c r="AA37" s="277"/>
      <c r="AB37" s="278" t="e">
        <f t="shared" si="5"/>
        <v>#DIV/0!</v>
      </c>
      <c r="AC37" s="279" t="e">
        <f t="shared" si="6"/>
        <v>#DIV/0!</v>
      </c>
    </row>
    <row r="38" spans="1:29" ht="12.75">
      <c r="A38" s="152">
        <v>28</v>
      </c>
      <c r="B38" s="153">
        <v>182.9</v>
      </c>
      <c r="C38" s="154">
        <v>176.1</v>
      </c>
      <c r="D38" s="42">
        <v>173.8</v>
      </c>
      <c r="E38" s="155">
        <v>181.1</v>
      </c>
      <c r="F38" s="154">
        <v>179.8</v>
      </c>
      <c r="G38" s="156">
        <v>188.4</v>
      </c>
      <c r="H38" s="157">
        <v>176.8</v>
      </c>
      <c r="I38" s="158">
        <v>176.6</v>
      </c>
      <c r="J38" s="159">
        <v>176.8</v>
      </c>
      <c r="K38" s="160">
        <v>185</v>
      </c>
      <c r="L38" s="158">
        <v>189.8</v>
      </c>
      <c r="M38" s="156">
        <v>187.6</v>
      </c>
      <c r="N38" s="239"/>
      <c r="O38" s="240"/>
      <c r="X38" s="274"/>
      <c r="Y38" s="288"/>
      <c r="Z38" s="276"/>
      <c r="AA38" s="277"/>
      <c r="AB38" s="278" t="e">
        <f t="shared" si="5"/>
        <v>#DIV/0!</v>
      </c>
      <c r="AC38" s="279" t="e">
        <f t="shared" si="6"/>
        <v>#DIV/0!</v>
      </c>
    </row>
    <row r="39" spans="1:29" ht="12.75">
      <c r="A39" s="152">
        <v>29</v>
      </c>
      <c r="B39" s="153">
        <v>178.9</v>
      </c>
      <c r="C39" s="154">
        <v>175.9</v>
      </c>
      <c r="D39" s="42">
        <v>176.9</v>
      </c>
      <c r="E39" s="155">
        <v>182.7</v>
      </c>
      <c r="F39" s="154">
        <v>181.8</v>
      </c>
      <c r="G39" s="156">
        <v>180.9</v>
      </c>
      <c r="H39" s="157">
        <v>180.5</v>
      </c>
      <c r="I39" s="158">
        <v>175.5</v>
      </c>
      <c r="J39" s="159">
        <v>179.8</v>
      </c>
      <c r="K39" s="160">
        <v>189.2</v>
      </c>
      <c r="L39" s="158">
        <v>185.9</v>
      </c>
      <c r="M39" s="156">
        <v>186.5</v>
      </c>
      <c r="N39" s="239"/>
      <c r="O39" s="240"/>
      <c r="X39" s="274"/>
      <c r="Y39" s="288"/>
      <c r="Z39" s="276"/>
      <c r="AA39" s="277"/>
      <c r="AB39" s="278" t="e">
        <f t="shared" si="5"/>
        <v>#DIV/0!</v>
      </c>
      <c r="AC39" s="279" t="e">
        <f t="shared" si="6"/>
        <v>#DIV/0!</v>
      </c>
    </row>
    <row r="40" spans="1:29" ht="12.75">
      <c r="A40" s="152">
        <v>30</v>
      </c>
      <c r="B40" s="153">
        <v>179.9</v>
      </c>
      <c r="C40" s="154">
        <v>175.9</v>
      </c>
      <c r="D40" s="42">
        <v>177</v>
      </c>
      <c r="E40" s="155">
        <v>176.9</v>
      </c>
      <c r="F40" s="154">
        <v>177.2</v>
      </c>
      <c r="G40" s="156">
        <v>184.5</v>
      </c>
      <c r="H40" s="157">
        <v>179.4</v>
      </c>
      <c r="I40" s="158">
        <v>173.4</v>
      </c>
      <c r="J40" s="159">
        <v>176.8</v>
      </c>
      <c r="K40" s="160">
        <v>186.8</v>
      </c>
      <c r="L40" s="158">
        <v>188.5</v>
      </c>
      <c r="M40" s="156">
        <v>184.9</v>
      </c>
      <c r="N40" s="239"/>
      <c r="O40" s="240"/>
      <c r="X40" s="274"/>
      <c r="Y40" s="288"/>
      <c r="Z40" s="276"/>
      <c r="AA40" s="277"/>
      <c r="AB40" s="278" t="e">
        <f t="shared" si="5"/>
        <v>#DIV/0!</v>
      </c>
      <c r="AC40" s="279" t="e">
        <f t="shared" si="6"/>
        <v>#DIV/0!</v>
      </c>
    </row>
    <row r="41" spans="1:29" ht="12.75">
      <c r="A41" s="152">
        <v>31</v>
      </c>
      <c r="B41" s="153">
        <v>177.7</v>
      </c>
      <c r="C41" s="154">
        <v>176.6</v>
      </c>
      <c r="D41" s="42">
        <v>176.4</v>
      </c>
      <c r="E41" s="155">
        <v>181.8</v>
      </c>
      <c r="F41" s="154">
        <v>186.3</v>
      </c>
      <c r="G41" s="156">
        <v>187.1</v>
      </c>
      <c r="H41" s="157">
        <v>177.2</v>
      </c>
      <c r="I41" s="158">
        <v>177.3</v>
      </c>
      <c r="J41" s="159">
        <v>180.3</v>
      </c>
      <c r="K41" s="160">
        <v>186</v>
      </c>
      <c r="L41" s="158">
        <v>187.7</v>
      </c>
      <c r="M41" s="156">
        <v>190.2</v>
      </c>
      <c r="N41" s="239"/>
      <c r="O41" s="240"/>
      <c r="X41" s="274"/>
      <c r="Y41" s="288"/>
      <c r="Z41" s="276"/>
      <c r="AA41" s="277"/>
      <c r="AB41" s="278" t="e">
        <f t="shared" si="5"/>
        <v>#DIV/0!</v>
      </c>
      <c r="AC41" s="279" t="e">
        <f t="shared" si="6"/>
        <v>#DIV/0!</v>
      </c>
    </row>
    <row r="42" spans="1:29" ht="12.75">
      <c r="A42" s="152">
        <v>32</v>
      </c>
      <c r="B42" s="153">
        <v>180.5</v>
      </c>
      <c r="C42" s="154">
        <v>173.3</v>
      </c>
      <c r="D42" s="42">
        <v>175.2</v>
      </c>
      <c r="E42" s="155">
        <v>177.7</v>
      </c>
      <c r="F42" s="154">
        <v>181.8</v>
      </c>
      <c r="G42" s="156">
        <v>186</v>
      </c>
      <c r="H42" s="157">
        <v>176.8</v>
      </c>
      <c r="I42" s="158">
        <v>175.3</v>
      </c>
      <c r="J42" s="159">
        <v>177.2</v>
      </c>
      <c r="K42" s="160">
        <v>186.2</v>
      </c>
      <c r="L42" s="158">
        <v>185.5</v>
      </c>
      <c r="M42" s="156">
        <v>185.2</v>
      </c>
      <c r="N42" s="239"/>
      <c r="O42" s="240"/>
      <c r="X42" s="274"/>
      <c r="Y42" s="288"/>
      <c r="Z42" s="276"/>
      <c r="AA42" s="277"/>
      <c r="AB42" s="278" t="e">
        <f t="shared" si="5"/>
        <v>#DIV/0!</v>
      </c>
      <c r="AC42" s="279" t="e">
        <f t="shared" si="6"/>
        <v>#DIV/0!</v>
      </c>
    </row>
    <row r="43" spans="1:29" ht="12.75">
      <c r="A43" s="152">
        <v>33</v>
      </c>
      <c r="B43" s="153">
        <v>179.9</v>
      </c>
      <c r="C43" s="154">
        <v>171.2</v>
      </c>
      <c r="D43" s="42">
        <v>173.8</v>
      </c>
      <c r="E43" s="155">
        <v>177.1</v>
      </c>
      <c r="F43" s="154">
        <v>183.4</v>
      </c>
      <c r="G43" s="156">
        <v>184.9</v>
      </c>
      <c r="H43" s="157">
        <v>174.7</v>
      </c>
      <c r="I43" s="158">
        <v>173.9</v>
      </c>
      <c r="J43" s="159">
        <v>177.6</v>
      </c>
      <c r="K43" s="160">
        <v>182</v>
      </c>
      <c r="L43" s="158">
        <v>186.8</v>
      </c>
      <c r="M43" s="156">
        <v>186.8</v>
      </c>
      <c r="N43" s="239"/>
      <c r="O43" s="240"/>
      <c r="X43" s="274"/>
      <c r="Y43" s="288"/>
      <c r="Z43" s="276"/>
      <c r="AA43" s="277"/>
      <c r="AB43" s="278" t="e">
        <f t="shared" si="5"/>
        <v>#DIV/0!</v>
      </c>
      <c r="AC43" s="279" t="e">
        <f t="shared" si="6"/>
        <v>#DIV/0!</v>
      </c>
    </row>
    <row r="44" spans="1:29" ht="12.75">
      <c r="A44" s="152">
        <v>34</v>
      </c>
      <c r="B44" s="153">
        <v>180.2</v>
      </c>
      <c r="C44" s="154">
        <v>176.1</v>
      </c>
      <c r="D44" s="42">
        <v>177.2</v>
      </c>
      <c r="E44" s="155">
        <v>180.1</v>
      </c>
      <c r="F44" s="154">
        <v>179.2</v>
      </c>
      <c r="G44" s="156">
        <v>180.9</v>
      </c>
      <c r="H44" s="157">
        <v>179.2</v>
      </c>
      <c r="I44" s="158">
        <v>176.6</v>
      </c>
      <c r="J44" s="159">
        <v>175.4</v>
      </c>
      <c r="K44" s="160">
        <v>186</v>
      </c>
      <c r="L44" s="158">
        <v>187.9</v>
      </c>
      <c r="M44" s="156">
        <v>186.3</v>
      </c>
      <c r="N44" s="239"/>
      <c r="O44" s="240"/>
      <c r="X44" s="274"/>
      <c r="Y44" s="288"/>
      <c r="Z44" s="276"/>
      <c r="AA44" s="277"/>
      <c r="AB44" s="278" t="e">
        <f t="shared" si="5"/>
        <v>#DIV/0!</v>
      </c>
      <c r="AC44" s="279" t="e">
        <f t="shared" si="6"/>
        <v>#DIV/0!</v>
      </c>
    </row>
    <row r="45" spans="1:29" ht="12.75">
      <c r="A45" s="152">
        <v>35</v>
      </c>
      <c r="B45" s="153">
        <v>174.5</v>
      </c>
      <c r="C45" s="154">
        <v>177.9</v>
      </c>
      <c r="D45" s="42">
        <v>182.2</v>
      </c>
      <c r="E45" s="155">
        <v>179.9</v>
      </c>
      <c r="F45" s="154">
        <v>181.5</v>
      </c>
      <c r="G45" s="156">
        <v>179</v>
      </c>
      <c r="H45" s="157">
        <v>181.7</v>
      </c>
      <c r="I45" s="158">
        <v>178</v>
      </c>
      <c r="J45" s="159">
        <v>177.1</v>
      </c>
      <c r="K45" s="160">
        <v>185.6</v>
      </c>
      <c r="L45" s="158">
        <v>187.7</v>
      </c>
      <c r="M45" s="156">
        <v>186.8</v>
      </c>
      <c r="N45" s="239"/>
      <c r="O45" s="240"/>
      <c r="X45" s="274"/>
      <c r="Y45" s="288"/>
      <c r="Z45" s="276"/>
      <c r="AA45" s="277"/>
      <c r="AB45" s="278" t="e">
        <f t="shared" si="5"/>
        <v>#DIV/0!</v>
      </c>
      <c r="AC45" s="279" t="e">
        <f t="shared" si="6"/>
        <v>#DIV/0!</v>
      </c>
    </row>
    <row r="46" spans="1:29" ht="12.75">
      <c r="A46" s="152">
        <v>36</v>
      </c>
      <c r="B46" s="153">
        <v>175.7</v>
      </c>
      <c r="C46" s="154">
        <v>180.1</v>
      </c>
      <c r="D46" s="42">
        <v>177.3</v>
      </c>
      <c r="E46" s="155">
        <v>181.3</v>
      </c>
      <c r="F46" s="154">
        <v>183.6</v>
      </c>
      <c r="G46" s="156">
        <v>188.2</v>
      </c>
      <c r="H46" s="157">
        <v>178.4</v>
      </c>
      <c r="I46" s="158">
        <v>178.3</v>
      </c>
      <c r="J46" s="159">
        <v>180.7</v>
      </c>
      <c r="K46" s="160">
        <v>188.6</v>
      </c>
      <c r="L46" s="158">
        <v>187.4</v>
      </c>
      <c r="M46" s="156">
        <v>189.5</v>
      </c>
      <c r="N46" s="239"/>
      <c r="O46" s="240"/>
      <c r="X46" s="274"/>
      <c r="Y46" s="288"/>
      <c r="Z46" s="276"/>
      <c r="AA46" s="277"/>
      <c r="AB46" s="278" t="e">
        <f t="shared" si="5"/>
        <v>#DIV/0!</v>
      </c>
      <c r="AC46" s="279" t="e">
        <f t="shared" si="6"/>
        <v>#DIV/0!</v>
      </c>
    </row>
    <row r="47" spans="1:29" ht="12.75">
      <c r="A47" s="152">
        <v>37</v>
      </c>
      <c r="B47" s="153">
        <v>177.7</v>
      </c>
      <c r="C47" s="154">
        <v>175.9</v>
      </c>
      <c r="D47" s="42">
        <v>164.8</v>
      </c>
      <c r="E47" s="155">
        <v>176.2</v>
      </c>
      <c r="F47" s="154">
        <v>179.5</v>
      </c>
      <c r="G47" s="156">
        <v>179.5</v>
      </c>
      <c r="H47" s="157">
        <v>175.8</v>
      </c>
      <c r="I47" s="158">
        <v>177.3</v>
      </c>
      <c r="J47" s="159">
        <v>178.9</v>
      </c>
      <c r="K47" s="160">
        <v>186.7</v>
      </c>
      <c r="L47" s="158">
        <v>189.7</v>
      </c>
      <c r="M47" s="156">
        <v>186</v>
      </c>
      <c r="N47" s="239"/>
      <c r="O47" s="240"/>
      <c r="X47" s="274"/>
      <c r="Y47" s="288"/>
      <c r="Z47" s="276"/>
      <c r="AA47" s="277"/>
      <c r="AB47" s="278" t="e">
        <f t="shared" si="5"/>
        <v>#DIV/0!</v>
      </c>
      <c r="AC47" s="279" t="e">
        <f t="shared" si="6"/>
        <v>#DIV/0!</v>
      </c>
    </row>
    <row r="48" spans="1:29" ht="12.75">
      <c r="A48" s="152">
        <v>38</v>
      </c>
      <c r="B48" s="153">
        <v>177.2</v>
      </c>
      <c r="C48" s="154">
        <v>171</v>
      </c>
      <c r="D48" s="42">
        <v>178.5</v>
      </c>
      <c r="E48" s="155">
        <v>178.4</v>
      </c>
      <c r="F48" s="154">
        <v>184.4</v>
      </c>
      <c r="G48" s="156">
        <v>190.1</v>
      </c>
      <c r="H48" s="157">
        <v>179.8</v>
      </c>
      <c r="I48" s="158">
        <v>178.1</v>
      </c>
      <c r="J48" s="159">
        <v>178</v>
      </c>
      <c r="K48" s="160">
        <v>190.1</v>
      </c>
      <c r="L48" s="158">
        <v>191.3</v>
      </c>
      <c r="M48" s="156">
        <v>186.3</v>
      </c>
      <c r="N48" s="239"/>
      <c r="O48" s="240"/>
      <c r="X48" s="274"/>
      <c r="Y48" s="288"/>
      <c r="Z48" s="276"/>
      <c r="AA48" s="277"/>
      <c r="AB48" s="278" t="e">
        <f t="shared" si="5"/>
        <v>#DIV/0!</v>
      </c>
      <c r="AC48" s="279" t="e">
        <f t="shared" si="6"/>
        <v>#DIV/0!</v>
      </c>
    </row>
    <row r="49" spans="1:29" ht="12.75">
      <c r="A49" s="152">
        <v>39</v>
      </c>
      <c r="B49" s="153">
        <v>181.3</v>
      </c>
      <c r="C49" s="154">
        <v>175.8</v>
      </c>
      <c r="D49" s="42">
        <v>178.2</v>
      </c>
      <c r="E49" s="155">
        <v>178.3</v>
      </c>
      <c r="F49" s="154">
        <v>181</v>
      </c>
      <c r="G49" s="156">
        <v>180.7</v>
      </c>
      <c r="H49" s="157">
        <v>173.8</v>
      </c>
      <c r="I49" s="158">
        <v>175.3</v>
      </c>
      <c r="J49" s="159">
        <v>178.5</v>
      </c>
      <c r="K49" s="160">
        <v>184</v>
      </c>
      <c r="L49" s="158">
        <v>191.5</v>
      </c>
      <c r="M49" s="156">
        <v>188</v>
      </c>
      <c r="N49" s="239"/>
      <c r="O49" s="240"/>
      <c r="X49" s="274"/>
      <c r="Y49" s="288"/>
      <c r="Z49" s="276"/>
      <c r="AA49" s="277"/>
      <c r="AB49" s="278" t="e">
        <f t="shared" si="5"/>
        <v>#DIV/0!</v>
      </c>
      <c r="AC49" s="279" t="e">
        <f t="shared" si="6"/>
        <v>#DIV/0!</v>
      </c>
    </row>
    <row r="50" spans="1:29" ht="12.75">
      <c r="A50" s="152">
        <v>40</v>
      </c>
      <c r="B50" s="153">
        <v>173.9</v>
      </c>
      <c r="C50" s="154">
        <v>177.2</v>
      </c>
      <c r="D50" s="42">
        <v>171.9</v>
      </c>
      <c r="E50" s="155">
        <v>178.5</v>
      </c>
      <c r="F50" s="154">
        <v>184.4</v>
      </c>
      <c r="G50" s="156">
        <v>187.4</v>
      </c>
      <c r="H50" s="157">
        <v>178.2</v>
      </c>
      <c r="I50" s="158">
        <v>175.8</v>
      </c>
      <c r="J50" s="159">
        <v>183.9</v>
      </c>
      <c r="K50" s="160">
        <v>185.2</v>
      </c>
      <c r="L50" s="158">
        <v>191.8</v>
      </c>
      <c r="M50" s="156">
        <v>185.8</v>
      </c>
      <c r="N50" s="239"/>
      <c r="O50" s="240"/>
      <c r="X50" s="274"/>
      <c r="Y50" s="288"/>
      <c r="Z50" s="276"/>
      <c r="AA50" s="277"/>
      <c r="AB50" s="278" t="e">
        <f t="shared" si="5"/>
        <v>#DIV/0!</v>
      </c>
      <c r="AC50" s="279" t="e">
        <f t="shared" si="6"/>
        <v>#DIV/0!</v>
      </c>
    </row>
    <row r="51" spans="1:29" ht="12.75">
      <c r="A51" s="152">
        <v>41</v>
      </c>
      <c r="B51" s="153">
        <v>179.4</v>
      </c>
      <c r="C51" s="154">
        <v>174.2</v>
      </c>
      <c r="D51" s="42">
        <v>177.6</v>
      </c>
      <c r="E51" s="155">
        <v>176.8</v>
      </c>
      <c r="F51" s="154">
        <v>183.7</v>
      </c>
      <c r="G51" s="156">
        <v>185.5</v>
      </c>
      <c r="H51" s="157">
        <v>181.9</v>
      </c>
      <c r="I51" s="158">
        <v>175.2</v>
      </c>
      <c r="J51" s="159">
        <v>178.2</v>
      </c>
      <c r="K51" s="160">
        <v>189.3</v>
      </c>
      <c r="L51" s="158">
        <v>189.7</v>
      </c>
      <c r="M51" s="156">
        <v>185.2</v>
      </c>
      <c r="N51" s="239"/>
      <c r="O51" s="240"/>
      <c r="X51" s="289"/>
      <c r="Y51" s="288"/>
      <c r="Z51" s="276"/>
      <c r="AA51" s="277"/>
      <c r="AB51" s="278" t="e">
        <f t="shared" si="5"/>
        <v>#DIV/0!</v>
      </c>
      <c r="AC51" s="279" t="e">
        <f t="shared" si="6"/>
        <v>#DIV/0!</v>
      </c>
    </row>
    <row r="52" spans="1:29" ht="12.75">
      <c r="A52" s="152">
        <v>42</v>
      </c>
      <c r="B52" s="153">
        <v>172.3</v>
      </c>
      <c r="C52" s="154">
        <v>171.7</v>
      </c>
      <c r="D52" s="42">
        <v>175.2</v>
      </c>
      <c r="E52" s="155">
        <v>178.6</v>
      </c>
      <c r="F52" s="154">
        <v>181.6</v>
      </c>
      <c r="G52" s="156">
        <v>183.8</v>
      </c>
      <c r="H52" s="157">
        <v>178.4</v>
      </c>
      <c r="I52" s="158">
        <v>176.9</v>
      </c>
      <c r="J52" s="159">
        <v>173.2</v>
      </c>
      <c r="K52" s="160">
        <v>191.2</v>
      </c>
      <c r="L52" s="158">
        <v>187.3</v>
      </c>
      <c r="M52" s="156">
        <v>188.8</v>
      </c>
      <c r="N52" s="239"/>
      <c r="O52" s="240"/>
      <c r="X52" s="274"/>
      <c r="Y52" s="275"/>
      <c r="Z52" s="276"/>
      <c r="AA52" s="277"/>
      <c r="AB52" s="278" t="e">
        <f t="shared" si="5"/>
        <v>#DIV/0!</v>
      </c>
      <c r="AC52" s="279" t="e">
        <f t="shared" si="6"/>
        <v>#DIV/0!</v>
      </c>
    </row>
    <row r="53" spans="1:29" ht="12.75">
      <c r="A53" s="152">
        <v>43</v>
      </c>
      <c r="B53" s="153">
        <v>171.2</v>
      </c>
      <c r="C53" s="154">
        <v>172.8</v>
      </c>
      <c r="D53" s="42">
        <v>172.5</v>
      </c>
      <c r="E53" s="155">
        <v>176.8</v>
      </c>
      <c r="F53" s="154">
        <v>185.6</v>
      </c>
      <c r="G53" s="156">
        <v>185</v>
      </c>
      <c r="H53" s="157">
        <v>179</v>
      </c>
      <c r="I53" s="158">
        <v>173</v>
      </c>
      <c r="J53" s="159">
        <v>177.3</v>
      </c>
      <c r="K53" s="160">
        <v>187.5</v>
      </c>
      <c r="L53" s="158">
        <v>190.3</v>
      </c>
      <c r="M53" s="156">
        <v>187.3</v>
      </c>
      <c r="N53" s="239"/>
      <c r="O53" s="240"/>
      <c r="X53" s="274"/>
      <c r="Y53" s="275"/>
      <c r="Z53" s="276"/>
      <c r="AA53" s="277"/>
      <c r="AB53" s="278" t="e">
        <f t="shared" si="5"/>
        <v>#DIV/0!</v>
      </c>
      <c r="AC53" s="279" t="e">
        <f t="shared" si="6"/>
        <v>#DIV/0!</v>
      </c>
    </row>
    <row r="54" spans="1:29" ht="12.75">
      <c r="A54" s="152">
        <v>44</v>
      </c>
      <c r="B54" s="153">
        <v>174.4</v>
      </c>
      <c r="C54" s="154">
        <v>176.1</v>
      </c>
      <c r="D54" s="42">
        <v>175</v>
      </c>
      <c r="E54" s="155">
        <v>181</v>
      </c>
      <c r="F54" s="154">
        <v>170.2</v>
      </c>
      <c r="G54" s="156">
        <v>179</v>
      </c>
      <c r="H54" s="157">
        <v>175.6</v>
      </c>
      <c r="I54" s="158">
        <v>176.3</v>
      </c>
      <c r="J54" s="159">
        <v>179.4</v>
      </c>
      <c r="K54" s="160">
        <v>188.1</v>
      </c>
      <c r="L54" s="158">
        <v>190.1</v>
      </c>
      <c r="M54" s="156">
        <v>185.8</v>
      </c>
      <c r="N54" s="239"/>
      <c r="O54" s="240"/>
      <c r="X54" s="274"/>
      <c r="Y54" s="275"/>
      <c r="Z54" s="276"/>
      <c r="AA54" s="277"/>
      <c r="AB54" s="278" t="e">
        <f t="shared" si="5"/>
        <v>#DIV/0!</v>
      </c>
      <c r="AC54" s="279" t="e">
        <f t="shared" si="6"/>
        <v>#DIV/0!</v>
      </c>
    </row>
    <row r="55" spans="1:29" ht="12.75">
      <c r="A55" s="152">
        <v>45</v>
      </c>
      <c r="B55" s="153">
        <v>176.6</v>
      </c>
      <c r="C55" s="154">
        <v>173.5</v>
      </c>
      <c r="D55" s="42">
        <v>176.3</v>
      </c>
      <c r="E55" s="155">
        <v>177.9</v>
      </c>
      <c r="F55" s="154">
        <v>182.9</v>
      </c>
      <c r="G55" s="156">
        <v>186.7</v>
      </c>
      <c r="H55" s="157">
        <v>176.7</v>
      </c>
      <c r="I55" s="158">
        <v>177.6</v>
      </c>
      <c r="J55" s="159">
        <v>180.7</v>
      </c>
      <c r="K55" s="160">
        <v>185.9</v>
      </c>
      <c r="L55" s="158">
        <v>191.7</v>
      </c>
      <c r="M55" s="156">
        <v>188.4</v>
      </c>
      <c r="N55" s="239"/>
      <c r="O55" s="240"/>
      <c r="X55" s="274"/>
      <c r="Y55" s="275"/>
      <c r="Z55" s="276"/>
      <c r="AA55" s="277"/>
      <c r="AB55" s="278" t="e">
        <f t="shared" si="5"/>
        <v>#DIV/0!</v>
      </c>
      <c r="AC55" s="279" t="e">
        <f t="shared" si="6"/>
        <v>#DIV/0!</v>
      </c>
    </row>
    <row r="56" spans="1:29" ht="12.75">
      <c r="A56" s="152">
        <v>46</v>
      </c>
      <c r="B56" s="153">
        <v>176</v>
      </c>
      <c r="C56" s="154">
        <v>172</v>
      </c>
      <c r="D56" s="42">
        <v>174.4</v>
      </c>
      <c r="E56" s="155">
        <v>178.6</v>
      </c>
      <c r="F56" s="154">
        <v>184.8</v>
      </c>
      <c r="G56" s="156">
        <v>186.8</v>
      </c>
      <c r="H56" s="157">
        <v>174.4</v>
      </c>
      <c r="I56" s="158">
        <v>176.1</v>
      </c>
      <c r="J56" s="159">
        <v>177.2</v>
      </c>
      <c r="K56" s="160">
        <v>187.2</v>
      </c>
      <c r="L56" s="158">
        <v>189.7</v>
      </c>
      <c r="M56" s="156">
        <v>186</v>
      </c>
      <c r="N56" s="239"/>
      <c r="O56" s="240"/>
      <c r="X56" s="274"/>
      <c r="Y56" s="275"/>
      <c r="Z56" s="276"/>
      <c r="AA56" s="277"/>
      <c r="AB56" s="278" t="e">
        <f t="shared" si="5"/>
        <v>#DIV/0!</v>
      </c>
      <c r="AC56" s="279" t="e">
        <f t="shared" si="6"/>
        <v>#DIV/0!</v>
      </c>
    </row>
    <row r="57" spans="1:29" ht="12.75">
      <c r="A57" s="152">
        <v>47</v>
      </c>
      <c r="B57" s="153">
        <v>175.3</v>
      </c>
      <c r="C57" s="154">
        <v>172.7</v>
      </c>
      <c r="D57" s="42">
        <v>171.8</v>
      </c>
      <c r="E57" s="155">
        <v>173.6</v>
      </c>
      <c r="F57" s="154">
        <v>178.6</v>
      </c>
      <c r="G57" s="156">
        <v>181.4</v>
      </c>
      <c r="H57" s="157">
        <v>171.2</v>
      </c>
      <c r="I57" s="158">
        <v>173.7</v>
      </c>
      <c r="J57" s="159">
        <v>179.3</v>
      </c>
      <c r="K57" s="160">
        <v>184.8</v>
      </c>
      <c r="L57" s="158">
        <v>191.9</v>
      </c>
      <c r="M57" s="156">
        <v>185.8</v>
      </c>
      <c r="N57" s="239"/>
      <c r="O57" s="240"/>
      <c r="X57" s="274"/>
      <c r="Y57" s="275"/>
      <c r="Z57" s="276"/>
      <c r="AA57" s="277"/>
      <c r="AB57" s="278" t="e">
        <f t="shared" si="5"/>
        <v>#DIV/0!</v>
      </c>
      <c r="AC57" s="279" t="e">
        <f t="shared" si="6"/>
        <v>#DIV/0!</v>
      </c>
    </row>
    <row r="58" spans="1:29" ht="12.75">
      <c r="A58" s="152">
        <v>48</v>
      </c>
      <c r="B58" s="153">
        <v>175.2</v>
      </c>
      <c r="C58" s="154">
        <v>171.4</v>
      </c>
      <c r="D58" s="42">
        <v>178</v>
      </c>
      <c r="E58" s="155">
        <v>177.7</v>
      </c>
      <c r="F58" s="154">
        <v>182.6</v>
      </c>
      <c r="G58" s="156">
        <v>185.7</v>
      </c>
      <c r="H58" s="157">
        <v>174.1</v>
      </c>
      <c r="I58" s="158">
        <v>173.6</v>
      </c>
      <c r="J58" s="159">
        <v>177.3</v>
      </c>
      <c r="K58" s="160">
        <v>187.2</v>
      </c>
      <c r="L58" s="158">
        <v>187.9</v>
      </c>
      <c r="M58" s="156">
        <v>189.1</v>
      </c>
      <c r="N58" s="239"/>
      <c r="O58" s="240"/>
      <c r="X58" s="274"/>
      <c r="Y58" s="275"/>
      <c r="Z58" s="276"/>
      <c r="AA58" s="277"/>
      <c r="AB58" s="278" t="e">
        <f t="shared" si="5"/>
        <v>#DIV/0!</v>
      </c>
      <c r="AC58" s="279" t="e">
        <f t="shared" si="6"/>
        <v>#DIV/0!</v>
      </c>
    </row>
    <row r="59" spans="1:29" ht="12.75">
      <c r="A59" s="152">
        <v>49</v>
      </c>
      <c r="B59" s="153">
        <v>177</v>
      </c>
      <c r="C59" s="154">
        <v>174.4</v>
      </c>
      <c r="D59" s="42">
        <v>181.1</v>
      </c>
      <c r="E59" s="155">
        <v>175.1</v>
      </c>
      <c r="F59" s="154">
        <v>179.4</v>
      </c>
      <c r="G59" s="156">
        <v>185.2</v>
      </c>
      <c r="H59" s="157">
        <v>177.8</v>
      </c>
      <c r="I59" s="158">
        <v>174.9</v>
      </c>
      <c r="J59" s="159">
        <v>175.1</v>
      </c>
      <c r="K59" s="160">
        <v>184.4</v>
      </c>
      <c r="L59" s="158">
        <v>188.1</v>
      </c>
      <c r="M59" s="156">
        <v>186.2</v>
      </c>
      <c r="N59" s="239"/>
      <c r="O59" s="240"/>
      <c r="X59" s="274"/>
      <c r="Y59" s="275"/>
      <c r="Z59" s="276"/>
      <c r="AA59" s="277"/>
      <c r="AB59" s="278" t="e">
        <f t="shared" si="5"/>
        <v>#DIV/0!</v>
      </c>
      <c r="AC59" s="279" t="e">
        <f t="shared" si="6"/>
        <v>#DIV/0!</v>
      </c>
    </row>
    <row r="60" spans="1:29" ht="12.75">
      <c r="A60" s="152">
        <v>50</v>
      </c>
      <c r="B60" s="153">
        <v>174.1</v>
      </c>
      <c r="C60" s="154">
        <v>173</v>
      </c>
      <c r="D60" s="42">
        <v>172.1</v>
      </c>
      <c r="E60" s="155">
        <v>180.7</v>
      </c>
      <c r="F60" s="154">
        <v>181.4</v>
      </c>
      <c r="G60" s="156">
        <v>184.2</v>
      </c>
      <c r="H60" s="157">
        <v>177.8</v>
      </c>
      <c r="I60" s="158">
        <v>173</v>
      </c>
      <c r="J60" s="159">
        <v>176.2</v>
      </c>
      <c r="K60" s="160">
        <v>183</v>
      </c>
      <c r="L60" s="158">
        <v>188.5</v>
      </c>
      <c r="M60" s="156">
        <v>190.6</v>
      </c>
      <c r="N60" s="239"/>
      <c r="O60" s="240"/>
      <c r="X60" s="274"/>
      <c r="Y60" s="275"/>
      <c r="Z60" s="276"/>
      <c r="AA60" s="277"/>
      <c r="AB60" s="278" t="e">
        <f t="shared" si="5"/>
        <v>#DIV/0!</v>
      </c>
      <c r="AC60" s="279" t="e">
        <f t="shared" si="6"/>
        <v>#DIV/0!</v>
      </c>
    </row>
    <row r="61" spans="1:29" ht="12.75">
      <c r="A61" s="152">
        <v>51</v>
      </c>
      <c r="B61" s="153">
        <v>176.3</v>
      </c>
      <c r="C61" s="154">
        <v>175.4</v>
      </c>
      <c r="D61" s="42">
        <v>171</v>
      </c>
      <c r="E61" s="155">
        <v>176.2</v>
      </c>
      <c r="F61" s="154">
        <v>181.7</v>
      </c>
      <c r="G61" s="156">
        <v>183.3</v>
      </c>
      <c r="H61" s="157">
        <v>174.9</v>
      </c>
      <c r="I61" s="158">
        <v>176.6</v>
      </c>
      <c r="J61" s="159">
        <v>175.3</v>
      </c>
      <c r="K61" s="160">
        <v>186</v>
      </c>
      <c r="L61" s="158">
        <v>188.7</v>
      </c>
      <c r="M61" s="156">
        <v>185</v>
      </c>
      <c r="N61" s="239"/>
      <c r="O61" s="240"/>
      <c r="X61" s="274"/>
      <c r="Y61" s="275"/>
      <c r="Z61" s="276"/>
      <c r="AA61" s="277"/>
      <c r="AB61" s="278" t="e">
        <f t="shared" si="5"/>
        <v>#DIV/0!</v>
      </c>
      <c r="AC61" s="279" t="e">
        <f t="shared" si="6"/>
        <v>#DIV/0!</v>
      </c>
    </row>
    <row r="62" spans="1:29" ht="12.75">
      <c r="A62" s="152">
        <v>52</v>
      </c>
      <c r="B62" s="153">
        <v>173.8</v>
      </c>
      <c r="C62" s="154">
        <v>170.5</v>
      </c>
      <c r="D62" s="42">
        <v>172.3</v>
      </c>
      <c r="E62" s="155">
        <v>178.2</v>
      </c>
      <c r="F62" s="154">
        <v>184.2</v>
      </c>
      <c r="G62" s="156">
        <v>184.3</v>
      </c>
      <c r="H62" s="157">
        <v>172.6</v>
      </c>
      <c r="I62" s="158">
        <v>177.6</v>
      </c>
      <c r="J62" s="159">
        <v>176.1</v>
      </c>
      <c r="K62" s="160">
        <v>187.7</v>
      </c>
      <c r="L62" s="158">
        <v>188.6</v>
      </c>
      <c r="M62" s="156">
        <v>185.4</v>
      </c>
      <c r="N62" s="239"/>
      <c r="O62" s="240"/>
      <c r="X62" s="274"/>
      <c r="Y62" s="275"/>
      <c r="Z62" s="276"/>
      <c r="AA62" s="277"/>
      <c r="AB62" s="278" t="e">
        <f t="shared" si="5"/>
        <v>#DIV/0!</v>
      </c>
      <c r="AC62" s="279" t="e">
        <f t="shared" si="6"/>
        <v>#DIV/0!</v>
      </c>
    </row>
    <row r="63" spans="1:29" ht="12.75">
      <c r="A63" s="152">
        <v>53</v>
      </c>
      <c r="B63" s="153">
        <v>171.3</v>
      </c>
      <c r="C63" s="154">
        <v>171.5</v>
      </c>
      <c r="D63" s="42">
        <v>176.2</v>
      </c>
      <c r="E63" s="155">
        <v>179.5</v>
      </c>
      <c r="F63" s="154">
        <v>181.9</v>
      </c>
      <c r="G63" s="156">
        <v>184.2</v>
      </c>
      <c r="H63" s="157">
        <v>179.6</v>
      </c>
      <c r="I63" s="158">
        <v>174.8</v>
      </c>
      <c r="J63" s="159">
        <v>174.8</v>
      </c>
      <c r="K63" s="160">
        <v>183.2</v>
      </c>
      <c r="L63" s="158">
        <v>185</v>
      </c>
      <c r="M63" s="156">
        <v>183.4</v>
      </c>
      <c r="N63" s="239"/>
      <c r="O63" s="240"/>
      <c r="X63" s="274"/>
      <c r="Y63" s="275"/>
      <c r="Z63" s="276"/>
      <c r="AA63" s="277"/>
      <c r="AB63" s="278" t="e">
        <f t="shared" si="5"/>
        <v>#DIV/0!</v>
      </c>
      <c r="AC63" s="279" t="e">
        <f t="shared" si="6"/>
        <v>#DIV/0!</v>
      </c>
    </row>
    <row r="64" spans="1:29" ht="12.75">
      <c r="A64" s="152">
        <v>54</v>
      </c>
      <c r="B64" s="153">
        <v>173.2</v>
      </c>
      <c r="C64" s="154">
        <v>170.6</v>
      </c>
      <c r="D64" s="42">
        <v>176.8</v>
      </c>
      <c r="E64" s="155">
        <v>175.8</v>
      </c>
      <c r="F64" s="154">
        <v>186.7</v>
      </c>
      <c r="G64" s="156">
        <v>185.5</v>
      </c>
      <c r="H64" s="157">
        <v>177.2</v>
      </c>
      <c r="I64" s="158">
        <v>173.4</v>
      </c>
      <c r="J64" s="159">
        <v>178.2</v>
      </c>
      <c r="K64" s="160">
        <v>183</v>
      </c>
      <c r="L64" s="158">
        <v>187.7</v>
      </c>
      <c r="M64" s="156">
        <v>188.5</v>
      </c>
      <c r="N64" s="239"/>
      <c r="O64" s="240"/>
      <c r="X64" s="274"/>
      <c r="Y64" s="275"/>
      <c r="Z64" s="276"/>
      <c r="AA64" s="277"/>
      <c r="AB64" s="278" t="e">
        <f t="shared" si="5"/>
        <v>#DIV/0!</v>
      </c>
      <c r="AC64" s="279" t="e">
        <f t="shared" si="6"/>
        <v>#DIV/0!</v>
      </c>
    </row>
    <row r="65" spans="1:29" ht="12.75">
      <c r="A65" s="152">
        <v>55</v>
      </c>
      <c r="B65" s="153">
        <v>172.2</v>
      </c>
      <c r="C65" s="154">
        <v>171.9</v>
      </c>
      <c r="D65" s="42">
        <v>172.3</v>
      </c>
      <c r="E65" s="155">
        <v>177.9</v>
      </c>
      <c r="F65" s="154">
        <v>184</v>
      </c>
      <c r="G65" s="156">
        <v>183.3</v>
      </c>
      <c r="H65" s="157">
        <v>177.2</v>
      </c>
      <c r="I65" s="158">
        <v>177.3</v>
      </c>
      <c r="J65" s="159">
        <v>174.5</v>
      </c>
      <c r="K65" s="160">
        <v>187.1</v>
      </c>
      <c r="L65" s="158">
        <v>188.8</v>
      </c>
      <c r="M65" s="156">
        <v>186.8</v>
      </c>
      <c r="N65" s="239"/>
      <c r="O65" s="240"/>
      <c r="X65" s="274"/>
      <c r="Y65" s="275"/>
      <c r="Z65" s="276"/>
      <c r="AA65" s="277"/>
      <c r="AB65" s="278" t="e">
        <f t="shared" si="5"/>
        <v>#DIV/0!</v>
      </c>
      <c r="AC65" s="279" t="e">
        <f t="shared" si="6"/>
        <v>#DIV/0!</v>
      </c>
    </row>
    <row r="66" spans="1:29" ht="12.75">
      <c r="A66" s="152">
        <v>56</v>
      </c>
      <c r="B66" s="153">
        <v>169.5</v>
      </c>
      <c r="C66" s="154">
        <v>171.7</v>
      </c>
      <c r="D66" s="42">
        <v>171.6</v>
      </c>
      <c r="E66" s="155">
        <v>177.7</v>
      </c>
      <c r="F66" s="154">
        <v>178.2</v>
      </c>
      <c r="G66" s="156">
        <v>179.6</v>
      </c>
      <c r="H66" s="157">
        <v>176.3</v>
      </c>
      <c r="I66" s="158">
        <v>173.4</v>
      </c>
      <c r="J66" s="159">
        <v>177.3</v>
      </c>
      <c r="K66" s="160">
        <v>182.9</v>
      </c>
      <c r="L66" s="158">
        <v>190</v>
      </c>
      <c r="M66" s="156">
        <v>186.8</v>
      </c>
      <c r="N66" s="239"/>
      <c r="O66" s="240"/>
      <c r="X66" s="274"/>
      <c r="Y66" s="275"/>
      <c r="Z66" s="276"/>
      <c r="AA66" s="277"/>
      <c r="AB66" s="278" t="e">
        <f t="shared" si="5"/>
        <v>#DIV/0!</v>
      </c>
      <c r="AC66" s="279" t="e">
        <f t="shared" si="6"/>
        <v>#DIV/0!</v>
      </c>
    </row>
    <row r="67" spans="1:29" ht="12.75">
      <c r="A67" s="152">
        <v>57</v>
      </c>
      <c r="B67" s="153">
        <v>170.3</v>
      </c>
      <c r="C67" s="154">
        <v>169.8</v>
      </c>
      <c r="D67" s="42">
        <v>174.1</v>
      </c>
      <c r="E67" s="155">
        <v>173</v>
      </c>
      <c r="F67" s="154">
        <v>182.3</v>
      </c>
      <c r="G67" s="156">
        <v>187</v>
      </c>
      <c r="H67" s="157">
        <v>174.8</v>
      </c>
      <c r="I67" s="158">
        <v>175.1</v>
      </c>
      <c r="J67" s="159">
        <v>180.4</v>
      </c>
      <c r="K67" s="160">
        <v>184.4</v>
      </c>
      <c r="L67" s="158">
        <v>185.5</v>
      </c>
      <c r="M67" s="156">
        <v>184.6</v>
      </c>
      <c r="N67" s="239"/>
      <c r="O67" s="240"/>
      <c r="X67" s="274"/>
      <c r="Y67" s="275"/>
      <c r="Z67" s="276"/>
      <c r="AA67" s="277"/>
      <c r="AB67" s="278" t="e">
        <f t="shared" si="5"/>
        <v>#DIV/0!</v>
      </c>
      <c r="AC67" s="279" t="e">
        <f t="shared" si="6"/>
        <v>#DIV/0!</v>
      </c>
    </row>
    <row r="68" spans="1:29" ht="12.75">
      <c r="A68" s="152">
        <v>58</v>
      </c>
      <c r="B68" s="153">
        <v>171</v>
      </c>
      <c r="C68" s="154">
        <v>174.4</v>
      </c>
      <c r="D68" s="42">
        <v>175.5</v>
      </c>
      <c r="E68" s="155">
        <v>178.4</v>
      </c>
      <c r="F68" s="154">
        <v>179.1</v>
      </c>
      <c r="G68" s="156">
        <v>179.5</v>
      </c>
      <c r="H68" s="157">
        <v>174.6</v>
      </c>
      <c r="I68" s="158">
        <v>172.6</v>
      </c>
      <c r="J68" s="159">
        <v>178.5</v>
      </c>
      <c r="K68" s="160">
        <v>182.9</v>
      </c>
      <c r="L68" s="158">
        <v>184</v>
      </c>
      <c r="M68" s="156">
        <v>184.9</v>
      </c>
      <c r="N68" s="239"/>
      <c r="O68" s="240"/>
      <c r="X68" s="274"/>
      <c r="Y68" s="275"/>
      <c r="Z68" s="276"/>
      <c r="AA68" s="277"/>
      <c r="AB68" s="278" t="e">
        <f t="shared" si="5"/>
        <v>#DIV/0!</v>
      </c>
      <c r="AC68" s="279" t="e">
        <f t="shared" si="6"/>
        <v>#DIV/0!</v>
      </c>
    </row>
    <row r="69" spans="1:29" ht="12.75">
      <c r="A69" s="152">
        <v>59</v>
      </c>
      <c r="B69" s="153">
        <v>172.8</v>
      </c>
      <c r="C69" s="154">
        <v>171.1</v>
      </c>
      <c r="D69" s="42">
        <v>175.3</v>
      </c>
      <c r="E69" s="155">
        <v>170.4</v>
      </c>
      <c r="F69" s="154">
        <v>183.4</v>
      </c>
      <c r="G69" s="156">
        <v>182.7</v>
      </c>
      <c r="H69" s="157">
        <v>173.7</v>
      </c>
      <c r="I69" s="158">
        <v>175.1</v>
      </c>
      <c r="J69" s="159">
        <v>172.3</v>
      </c>
      <c r="K69" s="160">
        <v>182.9</v>
      </c>
      <c r="L69" s="158">
        <v>188</v>
      </c>
      <c r="M69" s="156">
        <v>186.2</v>
      </c>
      <c r="N69" s="239"/>
      <c r="O69" s="240"/>
      <c r="X69" s="274"/>
      <c r="Y69" s="275"/>
      <c r="Z69" s="276"/>
      <c r="AA69" s="277"/>
      <c r="AB69" s="278" t="e">
        <f t="shared" si="5"/>
        <v>#DIV/0!</v>
      </c>
      <c r="AC69" s="279" t="e">
        <f t="shared" si="6"/>
        <v>#DIV/0!</v>
      </c>
    </row>
    <row r="70" spans="1:29" ht="12.75">
      <c r="A70" s="152">
        <v>60</v>
      </c>
      <c r="B70" s="153">
        <v>174.1</v>
      </c>
      <c r="C70" s="154">
        <v>169.5</v>
      </c>
      <c r="D70" s="42">
        <v>175.4</v>
      </c>
      <c r="E70" s="155">
        <v>180.7</v>
      </c>
      <c r="F70" s="154">
        <v>176.8</v>
      </c>
      <c r="G70" s="156">
        <v>165.1</v>
      </c>
      <c r="H70" s="157">
        <v>172.7</v>
      </c>
      <c r="I70" s="158">
        <v>170.6</v>
      </c>
      <c r="J70" s="159">
        <v>177.9</v>
      </c>
      <c r="K70" s="160">
        <v>183.8</v>
      </c>
      <c r="L70" s="158">
        <v>186.8</v>
      </c>
      <c r="M70" s="156">
        <v>177.8</v>
      </c>
      <c r="N70" s="239"/>
      <c r="O70" s="240"/>
      <c r="X70" s="274"/>
      <c r="Y70" s="275"/>
      <c r="Z70" s="276"/>
      <c r="AA70" s="277"/>
      <c r="AB70" s="278" t="e">
        <f t="shared" si="5"/>
        <v>#DIV/0!</v>
      </c>
      <c r="AC70" s="279" t="e">
        <f t="shared" si="6"/>
        <v>#DIV/0!</v>
      </c>
    </row>
    <row r="71" spans="1:29" ht="12.75">
      <c r="A71" s="152">
        <v>61</v>
      </c>
      <c r="B71" s="153">
        <v>172.4</v>
      </c>
      <c r="C71" s="154">
        <v>172.5</v>
      </c>
      <c r="D71" s="42">
        <v>171.2</v>
      </c>
      <c r="E71" s="155">
        <v>178</v>
      </c>
      <c r="F71" s="154">
        <v>181</v>
      </c>
      <c r="G71" s="156">
        <v>178.6</v>
      </c>
      <c r="H71" s="157">
        <v>172.1</v>
      </c>
      <c r="I71" s="158">
        <v>174.7</v>
      </c>
      <c r="J71" s="159">
        <v>177</v>
      </c>
      <c r="K71" s="160">
        <v>181.3</v>
      </c>
      <c r="L71" s="158">
        <v>185.4</v>
      </c>
      <c r="M71" s="156">
        <v>188.1</v>
      </c>
      <c r="N71" s="239"/>
      <c r="O71" s="240"/>
      <c r="X71" s="274"/>
      <c r="Y71" s="275"/>
      <c r="Z71" s="276"/>
      <c r="AA71" s="277"/>
      <c r="AB71" s="278" t="e">
        <f t="shared" si="5"/>
        <v>#DIV/0!</v>
      </c>
      <c r="AC71" s="279" t="e">
        <f t="shared" si="6"/>
        <v>#DIV/0!</v>
      </c>
    </row>
    <row r="72" spans="1:29" ht="12.75">
      <c r="A72" s="152">
        <v>62</v>
      </c>
      <c r="B72" s="153">
        <v>168.8</v>
      </c>
      <c r="C72" s="154">
        <v>168.3</v>
      </c>
      <c r="D72" s="42">
        <v>172.8</v>
      </c>
      <c r="E72" s="155">
        <v>174.9</v>
      </c>
      <c r="F72" s="154">
        <v>179</v>
      </c>
      <c r="G72" s="156">
        <v>184.6</v>
      </c>
      <c r="H72" s="157">
        <v>167.9</v>
      </c>
      <c r="I72" s="158">
        <v>168.4</v>
      </c>
      <c r="J72" s="159">
        <v>170.2</v>
      </c>
      <c r="K72" s="160">
        <v>181.9</v>
      </c>
      <c r="L72" s="158">
        <v>188.9</v>
      </c>
      <c r="M72" s="156">
        <v>185</v>
      </c>
      <c r="N72" s="239"/>
      <c r="O72" s="240"/>
      <c r="X72" s="274"/>
      <c r="Y72" s="275"/>
      <c r="Z72" s="276"/>
      <c r="AA72" s="277"/>
      <c r="AB72" s="278" t="e">
        <f aca="true" t="shared" si="7" ref="AB72:AB134">(Y72-Y73)/(X73-X72)</f>
        <v>#DIV/0!</v>
      </c>
      <c r="AC72" s="279" t="e">
        <f aca="true" t="shared" si="8" ref="AC72:AC134">(AA72-AA73)/(Z73-Z72)</f>
        <v>#DIV/0!</v>
      </c>
    </row>
    <row r="73" spans="1:29" ht="13.5" thickBot="1">
      <c r="A73" s="161">
        <v>63</v>
      </c>
      <c r="B73" s="162">
        <v>174</v>
      </c>
      <c r="C73" s="163">
        <v>167.9</v>
      </c>
      <c r="D73" s="164">
        <v>177</v>
      </c>
      <c r="E73" s="165">
        <v>179.2</v>
      </c>
      <c r="F73" s="163">
        <v>179.8</v>
      </c>
      <c r="G73" s="166">
        <v>177.5</v>
      </c>
      <c r="H73" s="167">
        <v>180.7</v>
      </c>
      <c r="I73" s="168">
        <v>177.2</v>
      </c>
      <c r="J73" s="169">
        <v>178.5</v>
      </c>
      <c r="K73" s="170">
        <v>179</v>
      </c>
      <c r="L73" s="168">
        <v>182.5</v>
      </c>
      <c r="M73" s="166">
        <v>189.9</v>
      </c>
      <c r="N73" s="241"/>
      <c r="O73" s="242"/>
      <c r="X73" s="274"/>
      <c r="Y73" s="275"/>
      <c r="Z73" s="276"/>
      <c r="AA73" s="277"/>
      <c r="AB73" s="278" t="e">
        <f t="shared" si="7"/>
        <v>#DIV/0!</v>
      </c>
      <c r="AC73" s="279" t="e">
        <f t="shared" si="8"/>
        <v>#DIV/0!</v>
      </c>
    </row>
    <row r="74" spans="1:29" ht="14.25" thickBot="1" thickTop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X74" s="274"/>
      <c r="Y74" s="275"/>
      <c r="Z74" s="276"/>
      <c r="AA74" s="277"/>
      <c r="AB74" s="278" t="e">
        <f t="shared" si="7"/>
        <v>#DIV/0!</v>
      </c>
      <c r="AC74" s="279" t="e">
        <f t="shared" si="8"/>
        <v>#DIV/0!</v>
      </c>
    </row>
    <row r="75" spans="1:29" ht="13.5" thickBot="1">
      <c r="A75" s="171" t="s">
        <v>17</v>
      </c>
      <c r="B75" s="172" t="s">
        <v>57</v>
      </c>
      <c r="C75" s="173" t="s">
        <v>58</v>
      </c>
      <c r="D75" s="174" t="s">
        <v>59</v>
      </c>
      <c r="E75" s="174" t="s">
        <v>49</v>
      </c>
      <c r="F75" s="174" t="s">
        <v>50</v>
      </c>
      <c r="G75" s="175" t="s">
        <v>51</v>
      </c>
      <c r="H75" s="172" t="s">
        <v>60</v>
      </c>
      <c r="I75" s="173" t="s">
        <v>55</v>
      </c>
      <c r="J75" s="174" t="s">
        <v>56</v>
      </c>
      <c r="K75" s="174" t="s">
        <v>52</v>
      </c>
      <c r="L75" s="174" t="s">
        <v>53</v>
      </c>
      <c r="M75" s="175" t="s">
        <v>54</v>
      </c>
      <c r="N75" s="176"/>
      <c r="X75" s="274"/>
      <c r="Y75" s="275"/>
      <c r="Z75" s="276"/>
      <c r="AA75" s="277"/>
      <c r="AB75" s="278" t="e">
        <f t="shared" si="7"/>
        <v>#DIV/0!</v>
      </c>
      <c r="AC75" s="279" t="e">
        <f t="shared" si="8"/>
        <v>#DIV/0!</v>
      </c>
    </row>
    <row r="76" spans="1:29" ht="12.75">
      <c r="A76" s="62" t="s">
        <v>14</v>
      </c>
      <c r="B76" s="177">
        <f aca="true" t="shared" si="9" ref="B76:M76">AVERAGE(B10:B73)</f>
        <v>176.22656249999991</v>
      </c>
      <c r="C76" s="178">
        <f t="shared" si="9"/>
        <v>173.96874999999997</v>
      </c>
      <c r="D76" s="178">
        <f t="shared" si="9"/>
        <v>175.81249999999997</v>
      </c>
      <c r="E76" s="178">
        <f t="shared" si="9"/>
        <v>177.66875000000005</v>
      </c>
      <c r="F76" s="179">
        <f t="shared" si="9"/>
        <v>180.95000000000002</v>
      </c>
      <c r="G76" s="180">
        <f t="shared" si="9"/>
        <v>182.85156250000003</v>
      </c>
      <c r="H76" s="181">
        <f t="shared" si="9"/>
        <v>177.79843750000003</v>
      </c>
      <c r="I76" s="178">
        <f t="shared" si="9"/>
        <v>175.74687500000005</v>
      </c>
      <c r="J76" s="178">
        <f t="shared" si="9"/>
        <v>177.27031249999996</v>
      </c>
      <c r="K76" s="178">
        <f t="shared" si="9"/>
        <v>184.74375</v>
      </c>
      <c r="L76" s="179">
        <f t="shared" si="9"/>
        <v>187.9046875</v>
      </c>
      <c r="M76" s="180">
        <f t="shared" si="9"/>
        <v>186.35468749999995</v>
      </c>
      <c r="X76" s="274"/>
      <c r="Y76" s="275"/>
      <c r="Z76" s="276"/>
      <c r="AA76" s="277"/>
      <c r="AB76" s="278" t="e">
        <f t="shared" si="7"/>
        <v>#DIV/0!</v>
      </c>
      <c r="AC76" s="279" t="e">
        <f t="shared" si="8"/>
        <v>#DIV/0!</v>
      </c>
    </row>
    <row r="77" spans="1:29" ht="12.75">
      <c r="A77" s="63" t="s">
        <v>10</v>
      </c>
      <c r="B77" s="67">
        <f aca="true" t="shared" si="10" ref="B77:M77">STDEV(B10:B73)</f>
        <v>3.70547609295144</v>
      </c>
      <c r="C77" s="182">
        <f t="shared" si="10"/>
        <v>2.9309988004544625</v>
      </c>
      <c r="D77" s="182">
        <f t="shared" si="10"/>
        <v>3.027886265716572</v>
      </c>
      <c r="E77" s="182">
        <f t="shared" si="10"/>
        <v>2.8263429172146557</v>
      </c>
      <c r="F77" s="183">
        <f t="shared" si="10"/>
        <v>3.3421312466509345</v>
      </c>
      <c r="G77" s="68">
        <f t="shared" si="10"/>
        <v>4.258213060922086</v>
      </c>
      <c r="H77" s="69">
        <f t="shared" si="10"/>
        <v>3.3097015732475734</v>
      </c>
      <c r="I77" s="182">
        <f t="shared" si="10"/>
        <v>2.6129086602219984</v>
      </c>
      <c r="J77" s="182">
        <f t="shared" si="10"/>
        <v>2.4756387463422453</v>
      </c>
      <c r="K77" s="182">
        <f t="shared" si="10"/>
        <v>2.9118191008691348</v>
      </c>
      <c r="L77" s="183">
        <f t="shared" si="10"/>
        <v>2.584227475830833</v>
      </c>
      <c r="M77" s="68">
        <f t="shared" si="10"/>
        <v>2.885262480839351</v>
      </c>
      <c r="X77" s="274"/>
      <c r="Y77" s="275"/>
      <c r="Z77" s="276"/>
      <c r="AA77" s="277"/>
      <c r="AB77" s="278" t="e">
        <f t="shared" si="7"/>
        <v>#DIV/0!</v>
      </c>
      <c r="AC77" s="279" t="e">
        <f t="shared" si="8"/>
        <v>#DIV/0!</v>
      </c>
    </row>
    <row r="78" spans="1:29" ht="12.75">
      <c r="A78" s="64" t="s">
        <v>15</v>
      </c>
      <c r="B78" s="184">
        <f aca="true" t="shared" si="11" ref="B78:M78">MAX(B10:B73)</f>
        <v>184.2</v>
      </c>
      <c r="C78" s="185">
        <f t="shared" si="11"/>
        <v>180.4</v>
      </c>
      <c r="D78" s="185">
        <f t="shared" si="11"/>
        <v>182.7</v>
      </c>
      <c r="E78" s="185">
        <f t="shared" si="11"/>
        <v>184.1</v>
      </c>
      <c r="F78" s="186">
        <f t="shared" si="11"/>
        <v>190.2</v>
      </c>
      <c r="G78" s="187">
        <f t="shared" si="11"/>
        <v>190.1</v>
      </c>
      <c r="H78" s="188">
        <f t="shared" si="11"/>
        <v>186.5</v>
      </c>
      <c r="I78" s="185">
        <f t="shared" si="11"/>
        <v>182.2</v>
      </c>
      <c r="J78" s="185">
        <f t="shared" si="11"/>
        <v>183.9</v>
      </c>
      <c r="K78" s="185">
        <f t="shared" si="11"/>
        <v>191.2</v>
      </c>
      <c r="L78" s="186">
        <f t="shared" si="11"/>
        <v>192.8</v>
      </c>
      <c r="M78" s="187">
        <f t="shared" si="11"/>
        <v>192.9</v>
      </c>
      <c r="X78" s="274"/>
      <c r="Y78" s="275"/>
      <c r="Z78" s="276"/>
      <c r="AA78" s="277"/>
      <c r="AB78" s="278" t="e">
        <f t="shared" si="7"/>
        <v>#DIV/0!</v>
      </c>
      <c r="AC78" s="279" t="e">
        <f t="shared" si="8"/>
        <v>#DIV/0!</v>
      </c>
    </row>
    <row r="79" spans="1:29" ht="13.5" thickBot="1">
      <c r="A79" s="65" t="s">
        <v>16</v>
      </c>
      <c r="B79" s="189">
        <f aca="true" t="shared" si="12" ref="B79:M79">MIN(B10:B73)</f>
        <v>168.8</v>
      </c>
      <c r="C79" s="190">
        <f t="shared" si="12"/>
        <v>167.9</v>
      </c>
      <c r="D79" s="190">
        <f t="shared" si="12"/>
        <v>164.8</v>
      </c>
      <c r="E79" s="190">
        <f t="shared" si="12"/>
        <v>170</v>
      </c>
      <c r="F79" s="191">
        <f t="shared" si="12"/>
        <v>170.2</v>
      </c>
      <c r="G79" s="192">
        <f t="shared" si="12"/>
        <v>165.1</v>
      </c>
      <c r="H79" s="193">
        <f t="shared" si="12"/>
        <v>167.9</v>
      </c>
      <c r="I79" s="190">
        <f t="shared" si="12"/>
        <v>168.4</v>
      </c>
      <c r="J79" s="190">
        <f t="shared" si="12"/>
        <v>170.2</v>
      </c>
      <c r="K79" s="190">
        <f t="shared" si="12"/>
        <v>178.6</v>
      </c>
      <c r="L79" s="191">
        <f t="shared" si="12"/>
        <v>181.7</v>
      </c>
      <c r="M79" s="192">
        <f t="shared" si="12"/>
        <v>177.8</v>
      </c>
      <c r="X79" s="274"/>
      <c r="Y79" s="275"/>
      <c r="Z79" s="276"/>
      <c r="AA79" s="277"/>
      <c r="AB79" s="278" t="e">
        <f t="shared" si="7"/>
        <v>#DIV/0!</v>
      </c>
      <c r="AC79" s="279" t="e">
        <f t="shared" si="8"/>
        <v>#DIV/0!</v>
      </c>
    </row>
    <row r="80" spans="1:29" ht="13.5" thickBot="1">
      <c r="A80" s="66" t="s">
        <v>9</v>
      </c>
      <c r="B80" s="243" t="s">
        <v>66</v>
      </c>
      <c r="C80" s="237"/>
      <c r="D80" s="237"/>
      <c r="E80" s="237"/>
      <c r="F80" s="237"/>
      <c r="G80" s="244"/>
      <c r="H80" s="243" t="s">
        <v>67</v>
      </c>
      <c r="I80" s="237"/>
      <c r="J80" s="237"/>
      <c r="K80" s="237"/>
      <c r="L80" s="237"/>
      <c r="M80" s="244"/>
      <c r="X80" s="274"/>
      <c r="Y80" s="275"/>
      <c r="Z80" s="276"/>
      <c r="AA80" s="277"/>
      <c r="AB80" s="278" t="e">
        <f t="shared" si="7"/>
        <v>#DIV/0!</v>
      </c>
      <c r="AC80" s="279" t="e">
        <f t="shared" si="8"/>
        <v>#DIV/0!</v>
      </c>
    </row>
    <row r="81" spans="1:29" ht="13.5" thickBot="1">
      <c r="A81" s="127" t="s">
        <v>65</v>
      </c>
      <c r="B81" s="194"/>
      <c r="C81" s="128"/>
      <c r="D81" s="195"/>
      <c r="E81" s="195"/>
      <c r="F81" s="195"/>
      <c r="X81" s="274"/>
      <c r="Y81" s="275"/>
      <c r="Z81" s="276"/>
      <c r="AA81" s="277"/>
      <c r="AB81" s="278" t="e">
        <f t="shared" si="7"/>
        <v>#DIV/0!</v>
      </c>
      <c r="AC81" s="279" t="e">
        <f t="shared" si="8"/>
        <v>#DIV/0!</v>
      </c>
    </row>
    <row r="82" spans="24:29" ht="12.75">
      <c r="X82" s="274"/>
      <c r="Y82" s="275"/>
      <c r="Z82" s="276"/>
      <c r="AA82" s="277"/>
      <c r="AB82" s="278" t="e">
        <f t="shared" si="7"/>
        <v>#DIV/0!</v>
      </c>
      <c r="AC82" s="279" t="e">
        <f t="shared" si="8"/>
        <v>#DIV/0!</v>
      </c>
    </row>
    <row r="83" spans="24:29" ht="12.75">
      <c r="X83" s="274"/>
      <c r="Y83" s="275"/>
      <c r="Z83" s="276"/>
      <c r="AA83" s="277"/>
      <c r="AB83" s="278" t="e">
        <f t="shared" si="7"/>
        <v>#DIV/0!</v>
      </c>
      <c r="AC83" s="279" t="e">
        <f t="shared" si="8"/>
        <v>#DIV/0!</v>
      </c>
    </row>
    <row r="84" spans="24:29" ht="12.75">
      <c r="X84" s="274"/>
      <c r="Y84" s="275"/>
      <c r="Z84" s="276"/>
      <c r="AA84" s="277"/>
      <c r="AB84" s="278" t="e">
        <f t="shared" si="7"/>
        <v>#DIV/0!</v>
      </c>
      <c r="AC84" s="279" t="e">
        <f t="shared" si="8"/>
        <v>#DIV/0!</v>
      </c>
    </row>
    <row r="85" spans="24:29" ht="12.75">
      <c r="X85" s="274"/>
      <c r="Y85" s="275"/>
      <c r="Z85" s="276"/>
      <c r="AA85" s="277"/>
      <c r="AB85" s="278" t="e">
        <f t="shared" si="7"/>
        <v>#DIV/0!</v>
      </c>
      <c r="AC85" s="279" t="e">
        <f t="shared" si="8"/>
        <v>#DIV/0!</v>
      </c>
    </row>
    <row r="86" spans="24:29" ht="12.75">
      <c r="X86" s="274"/>
      <c r="Y86" s="275"/>
      <c r="Z86" s="276"/>
      <c r="AA86" s="277"/>
      <c r="AB86" s="278" t="e">
        <f t="shared" si="7"/>
        <v>#DIV/0!</v>
      </c>
      <c r="AC86" s="279" t="e">
        <f t="shared" si="8"/>
        <v>#DIV/0!</v>
      </c>
    </row>
    <row r="87" spans="24:29" ht="12.75">
      <c r="X87" s="274"/>
      <c r="Y87" s="275"/>
      <c r="Z87" s="276"/>
      <c r="AA87" s="277"/>
      <c r="AB87" s="278" t="e">
        <f t="shared" si="7"/>
        <v>#DIV/0!</v>
      </c>
      <c r="AC87" s="279" t="e">
        <f t="shared" si="8"/>
        <v>#DIV/0!</v>
      </c>
    </row>
    <row r="88" spans="24:29" ht="12.75">
      <c r="X88" s="274"/>
      <c r="Y88" s="275"/>
      <c r="Z88" s="276"/>
      <c r="AA88" s="277"/>
      <c r="AB88" s="278" t="e">
        <f t="shared" si="7"/>
        <v>#DIV/0!</v>
      </c>
      <c r="AC88" s="279" t="e">
        <f t="shared" si="8"/>
        <v>#DIV/0!</v>
      </c>
    </row>
    <row r="89" spans="24:29" ht="12.75">
      <c r="X89" s="274"/>
      <c r="Y89" s="275"/>
      <c r="Z89" s="276"/>
      <c r="AA89" s="277"/>
      <c r="AB89" s="278" t="e">
        <f t="shared" si="7"/>
        <v>#DIV/0!</v>
      </c>
      <c r="AC89" s="279" t="e">
        <f t="shared" si="8"/>
        <v>#DIV/0!</v>
      </c>
    </row>
    <row r="90" spans="24:29" ht="12.75">
      <c r="X90" s="274"/>
      <c r="Y90" s="275"/>
      <c r="Z90" s="276"/>
      <c r="AA90" s="277"/>
      <c r="AB90" s="278" t="e">
        <f t="shared" si="7"/>
        <v>#DIV/0!</v>
      </c>
      <c r="AC90" s="279" t="e">
        <f t="shared" si="8"/>
        <v>#DIV/0!</v>
      </c>
    </row>
    <row r="91" spans="24:29" ht="12.75">
      <c r="X91" s="274"/>
      <c r="Y91" s="275"/>
      <c r="Z91" s="276"/>
      <c r="AA91" s="277"/>
      <c r="AB91" s="278" t="e">
        <f t="shared" si="7"/>
        <v>#DIV/0!</v>
      </c>
      <c r="AC91" s="279" t="e">
        <f t="shared" si="8"/>
        <v>#DIV/0!</v>
      </c>
    </row>
    <row r="92" spans="24:29" ht="12.75">
      <c r="X92" s="274"/>
      <c r="Y92" s="275"/>
      <c r="Z92" s="276"/>
      <c r="AA92" s="277"/>
      <c r="AB92" s="278" t="e">
        <f t="shared" si="7"/>
        <v>#DIV/0!</v>
      </c>
      <c r="AC92" s="279" t="e">
        <f t="shared" si="8"/>
        <v>#DIV/0!</v>
      </c>
    </row>
    <row r="93" spans="24:29" ht="12.75">
      <c r="X93" s="274"/>
      <c r="Y93" s="275"/>
      <c r="Z93" s="276"/>
      <c r="AA93" s="277"/>
      <c r="AB93" s="278" t="e">
        <f t="shared" si="7"/>
        <v>#DIV/0!</v>
      </c>
      <c r="AC93" s="279" t="e">
        <f t="shared" si="8"/>
        <v>#DIV/0!</v>
      </c>
    </row>
    <row r="94" spans="24:29" ht="12.75">
      <c r="X94" s="274"/>
      <c r="Y94" s="275"/>
      <c r="Z94" s="276"/>
      <c r="AA94" s="277"/>
      <c r="AB94" s="278" t="e">
        <f t="shared" si="7"/>
        <v>#DIV/0!</v>
      </c>
      <c r="AC94" s="279" t="e">
        <f t="shared" si="8"/>
        <v>#DIV/0!</v>
      </c>
    </row>
    <row r="95" spans="24:29" ht="12.75">
      <c r="X95" s="274"/>
      <c r="Y95" s="275"/>
      <c r="Z95" s="276"/>
      <c r="AA95" s="277"/>
      <c r="AB95" s="278" t="e">
        <f t="shared" si="7"/>
        <v>#DIV/0!</v>
      </c>
      <c r="AC95" s="279" t="e">
        <f t="shared" si="8"/>
        <v>#DIV/0!</v>
      </c>
    </row>
    <row r="96" spans="24:29" ht="12.75">
      <c r="X96" s="274"/>
      <c r="Y96" s="275"/>
      <c r="Z96" s="276"/>
      <c r="AA96" s="277"/>
      <c r="AB96" s="278" t="e">
        <f t="shared" si="7"/>
        <v>#DIV/0!</v>
      </c>
      <c r="AC96" s="279" t="e">
        <f t="shared" si="8"/>
        <v>#DIV/0!</v>
      </c>
    </row>
    <row r="97" spans="24:29" ht="12.75">
      <c r="X97" s="274"/>
      <c r="Y97" s="275"/>
      <c r="Z97" s="276"/>
      <c r="AA97" s="277"/>
      <c r="AB97" s="278" t="e">
        <f t="shared" si="7"/>
        <v>#DIV/0!</v>
      </c>
      <c r="AC97" s="279" t="e">
        <f t="shared" si="8"/>
        <v>#DIV/0!</v>
      </c>
    </row>
    <row r="98" spans="24:29" ht="12.75">
      <c r="X98" s="274"/>
      <c r="Y98" s="275"/>
      <c r="Z98" s="276"/>
      <c r="AA98" s="277"/>
      <c r="AB98" s="278" t="e">
        <f t="shared" si="7"/>
        <v>#DIV/0!</v>
      </c>
      <c r="AC98" s="279" t="e">
        <f t="shared" si="8"/>
        <v>#DIV/0!</v>
      </c>
    </row>
    <row r="99" spans="24:29" ht="12.75">
      <c r="X99" s="274"/>
      <c r="Y99" s="275"/>
      <c r="Z99" s="276"/>
      <c r="AA99" s="277"/>
      <c r="AB99" s="278" t="e">
        <f t="shared" si="7"/>
        <v>#DIV/0!</v>
      </c>
      <c r="AC99" s="279" t="e">
        <f t="shared" si="8"/>
        <v>#DIV/0!</v>
      </c>
    </row>
    <row r="100" spans="24:29" ht="12.75">
      <c r="X100" s="274"/>
      <c r="Y100" s="275"/>
      <c r="Z100" s="276"/>
      <c r="AA100" s="277"/>
      <c r="AB100" s="278" t="e">
        <f t="shared" si="7"/>
        <v>#DIV/0!</v>
      </c>
      <c r="AC100" s="279" t="e">
        <f t="shared" si="8"/>
        <v>#DIV/0!</v>
      </c>
    </row>
    <row r="101" spans="24:29" ht="12.75">
      <c r="X101" s="274"/>
      <c r="Y101" s="275"/>
      <c r="Z101" s="276"/>
      <c r="AA101" s="277"/>
      <c r="AB101" s="278" t="e">
        <f t="shared" si="7"/>
        <v>#DIV/0!</v>
      </c>
      <c r="AC101" s="279" t="e">
        <f t="shared" si="8"/>
        <v>#DIV/0!</v>
      </c>
    </row>
    <row r="102" spans="24:29" ht="12.75">
      <c r="X102" s="274"/>
      <c r="Y102" s="275"/>
      <c r="Z102" s="276"/>
      <c r="AA102" s="277"/>
      <c r="AB102" s="278" t="e">
        <f t="shared" si="7"/>
        <v>#DIV/0!</v>
      </c>
      <c r="AC102" s="279" t="e">
        <f t="shared" si="8"/>
        <v>#DIV/0!</v>
      </c>
    </row>
    <row r="103" spans="24:29" ht="12.75">
      <c r="X103" s="274"/>
      <c r="Y103" s="275"/>
      <c r="Z103" s="276"/>
      <c r="AA103" s="277"/>
      <c r="AB103" s="278" t="e">
        <f t="shared" si="7"/>
        <v>#DIV/0!</v>
      </c>
      <c r="AC103" s="279" t="e">
        <f t="shared" si="8"/>
        <v>#DIV/0!</v>
      </c>
    </row>
    <row r="104" spans="24:29" ht="12.75">
      <c r="X104" s="274"/>
      <c r="Y104" s="275"/>
      <c r="Z104" s="276"/>
      <c r="AA104" s="277"/>
      <c r="AB104" s="278" t="e">
        <f t="shared" si="7"/>
        <v>#DIV/0!</v>
      </c>
      <c r="AC104" s="279" t="e">
        <f t="shared" si="8"/>
        <v>#DIV/0!</v>
      </c>
    </row>
    <row r="105" spans="24:29" ht="12.75">
      <c r="X105" s="274"/>
      <c r="Y105" s="275"/>
      <c r="Z105" s="276"/>
      <c r="AA105" s="277"/>
      <c r="AB105" s="278" t="e">
        <f t="shared" si="7"/>
        <v>#DIV/0!</v>
      </c>
      <c r="AC105" s="279" t="e">
        <f t="shared" si="8"/>
        <v>#DIV/0!</v>
      </c>
    </row>
    <row r="106" spans="24:29" ht="12.75">
      <c r="X106" s="274"/>
      <c r="Y106" s="275"/>
      <c r="Z106" s="276"/>
      <c r="AA106" s="277"/>
      <c r="AB106" s="278" t="e">
        <f t="shared" si="7"/>
        <v>#DIV/0!</v>
      </c>
      <c r="AC106" s="279" t="e">
        <f t="shared" si="8"/>
        <v>#DIV/0!</v>
      </c>
    </row>
    <row r="107" spans="24:29" ht="12.75">
      <c r="X107" s="274"/>
      <c r="Y107" s="275"/>
      <c r="Z107" s="276"/>
      <c r="AA107" s="277"/>
      <c r="AB107" s="278" t="e">
        <f t="shared" si="7"/>
        <v>#DIV/0!</v>
      </c>
      <c r="AC107" s="279" t="e">
        <f t="shared" si="8"/>
        <v>#DIV/0!</v>
      </c>
    </row>
    <row r="108" spans="24:29" ht="12.75">
      <c r="X108" s="274"/>
      <c r="Y108" s="275"/>
      <c r="Z108" s="276"/>
      <c r="AA108" s="277"/>
      <c r="AB108" s="278" t="e">
        <f t="shared" si="7"/>
        <v>#DIV/0!</v>
      </c>
      <c r="AC108" s="279" t="e">
        <f t="shared" si="8"/>
        <v>#DIV/0!</v>
      </c>
    </row>
    <row r="109" spans="24:29" ht="12.75">
      <c r="X109" s="274"/>
      <c r="Y109" s="275"/>
      <c r="Z109" s="276"/>
      <c r="AA109" s="277"/>
      <c r="AB109" s="278" t="e">
        <f t="shared" si="7"/>
        <v>#DIV/0!</v>
      </c>
      <c r="AC109" s="279" t="e">
        <f t="shared" si="8"/>
        <v>#DIV/0!</v>
      </c>
    </row>
    <row r="110" spans="24:29" ht="12.75">
      <c r="X110" s="274"/>
      <c r="Y110" s="275"/>
      <c r="Z110" s="276"/>
      <c r="AA110" s="277"/>
      <c r="AB110" s="278" t="e">
        <f t="shared" si="7"/>
        <v>#DIV/0!</v>
      </c>
      <c r="AC110" s="279" t="e">
        <f t="shared" si="8"/>
        <v>#DIV/0!</v>
      </c>
    </row>
    <row r="111" spans="24:29" ht="12.75">
      <c r="X111" s="274"/>
      <c r="Y111" s="275"/>
      <c r="Z111" s="276"/>
      <c r="AA111" s="277"/>
      <c r="AB111" s="278" t="e">
        <f t="shared" si="7"/>
        <v>#DIV/0!</v>
      </c>
      <c r="AC111" s="279" t="e">
        <f t="shared" si="8"/>
        <v>#DIV/0!</v>
      </c>
    </row>
    <row r="112" spans="24:29" ht="12.75">
      <c r="X112" s="274"/>
      <c r="Y112" s="275"/>
      <c r="Z112" s="276"/>
      <c r="AA112" s="277"/>
      <c r="AB112" s="278" t="e">
        <f t="shared" si="7"/>
        <v>#DIV/0!</v>
      </c>
      <c r="AC112" s="279" t="e">
        <f t="shared" si="8"/>
        <v>#DIV/0!</v>
      </c>
    </row>
    <row r="113" spans="24:29" ht="12.75">
      <c r="X113" s="274"/>
      <c r="Y113" s="275"/>
      <c r="Z113" s="276"/>
      <c r="AA113" s="277"/>
      <c r="AB113" s="278" t="e">
        <f t="shared" si="7"/>
        <v>#DIV/0!</v>
      </c>
      <c r="AC113" s="279" t="e">
        <f t="shared" si="8"/>
        <v>#DIV/0!</v>
      </c>
    </row>
    <row r="114" spans="24:29" ht="12.75">
      <c r="X114" s="274"/>
      <c r="Y114" s="275"/>
      <c r="Z114" s="276"/>
      <c r="AA114" s="277"/>
      <c r="AB114" s="278" t="e">
        <f t="shared" si="7"/>
        <v>#DIV/0!</v>
      </c>
      <c r="AC114" s="279" t="e">
        <f t="shared" si="8"/>
        <v>#DIV/0!</v>
      </c>
    </row>
    <row r="115" spans="24:29" ht="12.75">
      <c r="X115" s="274"/>
      <c r="Y115" s="275"/>
      <c r="Z115" s="276"/>
      <c r="AA115" s="277"/>
      <c r="AB115" s="278" t="e">
        <f t="shared" si="7"/>
        <v>#DIV/0!</v>
      </c>
      <c r="AC115" s="279" t="e">
        <f t="shared" si="8"/>
        <v>#DIV/0!</v>
      </c>
    </row>
    <row r="116" spans="24:29" ht="12.75">
      <c r="X116" s="274"/>
      <c r="Y116" s="275"/>
      <c r="Z116" s="276"/>
      <c r="AA116" s="277"/>
      <c r="AB116" s="278" t="e">
        <f t="shared" si="7"/>
        <v>#DIV/0!</v>
      </c>
      <c r="AC116" s="279" t="e">
        <f t="shared" si="8"/>
        <v>#DIV/0!</v>
      </c>
    </row>
    <row r="117" spans="24:29" ht="12.75">
      <c r="X117" s="274"/>
      <c r="Y117" s="275"/>
      <c r="Z117" s="276"/>
      <c r="AA117" s="277"/>
      <c r="AB117" s="278" t="e">
        <f t="shared" si="7"/>
        <v>#DIV/0!</v>
      </c>
      <c r="AC117" s="279" t="e">
        <f t="shared" si="8"/>
        <v>#DIV/0!</v>
      </c>
    </row>
    <row r="118" spans="24:29" ht="12.75">
      <c r="X118" s="274"/>
      <c r="Y118" s="275"/>
      <c r="Z118" s="276"/>
      <c r="AA118" s="277"/>
      <c r="AB118" s="278" t="e">
        <f t="shared" si="7"/>
        <v>#DIV/0!</v>
      </c>
      <c r="AC118" s="279" t="e">
        <f t="shared" si="8"/>
        <v>#DIV/0!</v>
      </c>
    </row>
    <row r="119" spans="24:29" ht="12.75">
      <c r="X119" s="274"/>
      <c r="Y119" s="275"/>
      <c r="Z119" s="276"/>
      <c r="AA119" s="277"/>
      <c r="AB119" s="278" t="e">
        <f t="shared" si="7"/>
        <v>#DIV/0!</v>
      </c>
      <c r="AC119" s="279" t="e">
        <f t="shared" si="8"/>
        <v>#DIV/0!</v>
      </c>
    </row>
    <row r="120" spans="24:29" ht="12.75">
      <c r="X120" s="274"/>
      <c r="Y120" s="275"/>
      <c r="Z120" s="276"/>
      <c r="AA120" s="277"/>
      <c r="AB120" s="278" t="e">
        <f t="shared" si="7"/>
        <v>#DIV/0!</v>
      </c>
      <c r="AC120" s="279" t="e">
        <f t="shared" si="8"/>
        <v>#DIV/0!</v>
      </c>
    </row>
    <row r="121" spans="24:29" ht="12.75">
      <c r="X121" s="274"/>
      <c r="Y121" s="275"/>
      <c r="Z121" s="276"/>
      <c r="AA121" s="277"/>
      <c r="AB121" s="278" t="e">
        <f t="shared" si="7"/>
        <v>#DIV/0!</v>
      </c>
      <c r="AC121" s="279" t="e">
        <f t="shared" si="8"/>
        <v>#DIV/0!</v>
      </c>
    </row>
    <row r="122" spans="24:29" ht="12.75">
      <c r="X122" s="274"/>
      <c r="Y122" s="275"/>
      <c r="Z122" s="276"/>
      <c r="AA122" s="277"/>
      <c r="AB122" s="278" t="e">
        <f t="shared" si="7"/>
        <v>#DIV/0!</v>
      </c>
      <c r="AC122" s="279" t="e">
        <f t="shared" si="8"/>
        <v>#DIV/0!</v>
      </c>
    </row>
    <row r="123" spans="24:29" ht="12.75">
      <c r="X123" s="274"/>
      <c r="Y123" s="275"/>
      <c r="Z123" s="276"/>
      <c r="AA123" s="277"/>
      <c r="AB123" s="278" t="e">
        <f t="shared" si="7"/>
        <v>#DIV/0!</v>
      </c>
      <c r="AC123" s="279" t="e">
        <f t="shared" si="8"/>
        <v>#DIV/0!</v>
      </c>
    </row>
    <row r="124" spans="24:29" ht="12.75">
      <c r="X124" s="274"/>
      <c r="Y124" s="275"/>
      <c r="Z124" s="276"/>
      <c r="AA124" s="277"/>
      <c r="AB124" s="278" t="e">
        <f t="shared" si="7"/>
        <v>#DIV/0!</v>
      </c>
      <c r="AC124" s="279" t="e">
        <f t="shared" si="8"/>
        <v>#DIV/0!</v>
      </c>
    </row>
    <row r="125" spans="24:29" ht="12.75">
      <c r="X125" s="274"/>
      <c r="Y125" s="275"/>
      <c r="Z125" s="276"/>
      <c r="AA125" s="277"/>
      <c r="AB125" s="278" t="e">
        <f t="shared" si="7"/>
        <v>#DIV/0!</v>
      </c>
      <c r="AC125" s="279" t="e">
        <f t="shared" si="8"/>
        <v>#DIV/0!</v>
      </c>
    </row>
    <row r="126" spans="24:29" ht="12.75">
      <c r="X126" s="274"/>
      <c r="Y126" s="275"/>
      <c r="Z126" s="276"/>
      <c r="AA126" s="277"/>
      <c r="AB126" s="278" t="e">
        <f t="shared" si="7"/>
        <v>#DIV/0!</v>
      </c>
      <c r="AC126" s="279" t="e">
        <f t="shared" si="8"/>
        <v>#DIV/0!</v>
      </c>
    </row>
    <row r="127" spans="24:29" ht="12.75">
      <c r="X127" s="274"/>
      <c r="Y127" s="275"/>
      <c r="Z127" s="276"/>
      <c r="AA127" s="277"/>
      <c r="AB127" s="278" t="e">
        <f t="shared" si="7"/>
        <v>#DIV/0!</v>
      </c>
      <c r="AC127" s="279" t="e">
        <f t="shared" si="8"/>
        <v>#DIV/0!</v>
      </c>
    </row>
    <row r="128" spans="24:29" ht="12.75">
      <c r="X128" s="274"/>
      <c r="Y128" s="275"/>
      <c r="Z128" s="276"/>
      <c r="AA128" s="277"/>
      <c r="AB128" s="278" t="e">
        <f t="shared" si="7"/>
        <v>#DIV/0!</v>
      </c>
      <c r="AC128" s="279" t="e">
        <f t="shared" si="8"/>
        <v>#DIV/0!</v>
      </c>
    </row>
    <row r="129" spans="24:29" ht="12.75">
      <c r="X129" s="274"/>
      <c r="Y129" s="275"/>
      <c r="Z129" s="276"/>
      <c r="AA129" s="277"/>
      <c r="AB129" s="278" t="e">
        <f t="shared" si="7"/>
        <v>#DIV/0!</v>
      </c>
      <c r="AC129" s="279" t="e">
        <f t="shared" si="8"/>
        <v>#DIV/0!</v>
      </c>
    </row>
    <row r="130" spans="24:29" ht="12.75">
      <c r="X130" s="274"/>
      <c r="Y130" s="275"/>
      <c r="Z130" s="276"/>
      <c r="AA130" s="277"/>
      <c r="AB130" s="278" t="e">
        <f t="shared" si="7"/>
        <v>#DIV/0!</v>
      </c>
      <c r="AC130" s="279" t="e">
        <f t="shared" si="8"/>
        <v>#DIV/0!</v>
      </c>
    </row>
    <row r="131" spans="24:29" ht="12.75">
      <c r="X131" s="274"/>
      <c r="Y131" s="275"/>
      <c r="Z131" s="276"/>
      <c r="AA131" s="277"/>
      <c r="AB131" s="278" t="e">
        <f t="shared" si="7"/>
        <v>#DIV/0!</v>
      </c>
      <c r="AC131" s="279" t="e">
        <f t="shared" si="8"/>
        <v>#DIV/0!</v>
      </c>
    </row>
    <row r="132" spans="24:29" ht="12.75">
      <c r="X132" s="274"/>
      <c r="Y132" s="275"/>
      <c r="Z132" s="276"/>
      <c r="AA132" s="277"/>
      <c r="AB132" s="278" t="e">
        <f t="shared" si="7"/>
        <v>#DIV/0!</v>
      </c>
      <c r="AC132" s="279" t="e">
        <f t="shared" si="8"/>
        <v>#DIV/0!</v>
      </c>
    </row>
    <row r="133" spans="24:29" ht="12.75">
      <c r="X133" s="274"/>
      <c r="Y133" s="275"/>
      <c r="Z133" s="276"/>
      <c r="AA133" s="277"/>
      <c r="AB133" s="278" t="e">
        <f t="shared" si="7"/>
        <v>#DIV/0!</v>
      </c>
      <c r="AC133" s="279" t="e">
        <f t="shared" si="8"/>
        <v>#DIV/0!</v>
      </c>
    </row>
    <row r="134" spans="24:29" ht="12.75">
      <c r="X134" s="274"/>
      <c r="Y134" s="275"/>
      <c r="Z134" s="276"/>
      <c r="AA134" s="277"/>
      <c r="AB134" s="278" t="e">
        <f t="shared" si="7"/>
        <v>#DIV/0!</v>
      </c>
      <c r="AC134" s="279" t="e">
        <f t="shared" si="8"/>
        <v>#DIV/0!</v>
      </c>
    </row>
    <row r="135" spans="24:29" ht="13.5" thickBot="1">
      <c r="X135" s="290"/>
      <c r="Y135" s="291"/>
      <c r="Z135" s="292"/>
      <c r="AA135" s="293"/>
      <c r="AB135" s="294"/>
      <c r="AC135" s="295"/>
    </row>
    <row r="136" ht="13.5" thickTop="1"/>
  </sheetData>
  <mergeCells count="74">
    <mergeCell ref="N71:O71"/>
    <mergeCell ref="N72:O72"/>
    <mergeCell ref="N73:O73"/>
    <mergeCell ref="B80:G80"/>
    <mergeCell ref="H80:M80"/>
    <mergeCell ref="N67:O67"/>
    <mergeCell ref="N68:O68"/>
    <mergeCell ref="N69:O69"/>
    <mergeCell ref="N70:O70"/>
    <mergeCell ref="N63:O63"/>
    <mergeCell ref="N64:O64"/>
    <mergeCell ref="N65:O65"/>
    <mergeCell ref="N66:O66"/>
    <mergeCell ref="N59:O59"/>
    <mergeCell ref="N60:O60"/>
    <mergeCell ref="N61:O61"/>
    <mergeCell ref="N62:O62"/>
    <mergeCell ref="N55:O55"/>
    <mergeCell ref="N56:O56"/>
    <mergeCell ref="N57:O57"/>
    <mergeCell ref="N58:O58"/>
    <mergeCell ref="N51:O51"/>
    <mergeCell ref="N52:O52"/>
    <mergeCell ref="N53:O53"/>
    <mergeCell ref="N54:O54"/>
    <mergeCell ref="N47:O47"/>
    <mergeCell ref="N48:O48"/>
    <mergeCell ref="N49:O49"/>
    <mergeCell ref="N50:O50"/>
    <mergeCell ref="N43:O43"/>
    <mergeCell ref="N44:O44"/>
    <mergeCell ref="N45:O45"/>
    <mergeCell ref="N46:O46"/>
    <mergeCell ref="N39:O39"/>
    <mergeCell ref="N40:O40"/>
    <mergeCell ref="N41:O41"/>
    <mergeCell ref="N42:O42"/>
    <mergeCell ref="N35:O35"/>
    <mergeCell ref="N36:O36"/>
    <mergeCell ref="N37:O37"/>
    <mergeCell ref="N38:O38"/>
    <mergeCell ref="N31:O31"/>
    <mergeCell ref="N32:O32"/>
    <mergeCell ref="N33:O33"/>
    <mergeCell ref="N34:O34"/>
    <mergeCell ref="N27:O27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N9:O9"/>
    <mergeCell ref="N10:O10"/>
    <mergeCell ref="A5:C5"/>
    <mergeCell ref="B6:G6"/>
    <mergeCell ref="H6:M6"/>
    <mergeCell ref="B8:D8"/>
    <mergeCell ref="E8:G8"/>
    <mergeCell ref="H8:J8"/>
    <mergeCell ref="K8:M8"/>
  </mergeCells>
  <printOptions/>
  <pageMargins left="0.66" right="0.46" top="0.45" bottom="0.27" header="0.3" footer="0.2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S188"/>
  <sheetViews>
    <sheetView workbookViewId="0" topLeftCell="A7">
      <selection activeCell="AP32" sqref="AP32"/>
    </sheetView>
  </sheetViews>
  <sheetFormatPr defaultColWidth="11.421875" defaultRowHeight="12.75"/>
  <sheetData>
    <row r="1" spans="2:33" ht="12.75">
      <c r="B1" s="210" t="s">
        <v>76</v>
      </c>
      <c r="C1">
        <v>-0.0318</v>
      </c>
      <c r="H1">
        <v>-0.0141</v>
      </c>
      <c r="M1">
        <v>-0.014</v>
      </c>
      <c r="R1">
        <v>-0.0145</v>
      </c>
      <c r="W1">
        <v>-0.014</v>
      </c>
      <c r="AB1">
        <v>-0.0148</v>
      </c>
      <c r="AG1">
        <v>-0.0147</v>
      </c>
    </row>
    <row r="2" spans="2:33" ht="12.75">
      <c r="B2" s="210" t="s">
        <v>77</v>
      </c>
      <c r="C2">
        <v>-1.6033</v>
      </c>
      <c r="H2">
        <v>5.9068</v>
      </c>
      <c r="M2">
        <v>13.135</v>
      </c>
      <c r="R2">
        <v>21.08</v>
      </c>
      <c r="W2">
        <v>27.841</v>
      </c>
      <c r="AB2">
        <v>37.251</v>
      </c>
      <c r="AG2">
        <v>44.52</v>
      </c>
    </row>
    <row r="3" spans="2:33" ht="12.75">
      <c r="B3" s="210" t="s">
        <v>78</v>
      </c>
      <c r="C3">
        <v>518.75</v>
      </c>
      <c r="F3" s="202"/>
      <c r="H3">
        <v>-85.605</v>
      </c>
      <c r="M3">
        <v>-2551.1</v>
      </c>
      <c r="R3">
        <v>-7154.6</v>
      </c>
      <c r="W3">
        <v>-13332</v>
      </c>
      <c r="AB3">
        <v>-22882</v>
      </c>
      <c r="AG3">
        <v>-33279</v>
      </c>
    </row>
    <row r="4" spans="2:33" ht="12.75">
      <c r="B4" s="210" t="s">
        <v>79</v>
      </c>
      <c r="C4" s="211">
        <f>-C2/(2*C1)</f>
        <v>-25.209119496855344</v>
      </c>
      <c r="F4" s="212">
        <f>0.02*(H4-C4)</f>
        <v>4.693402248093135</v>
      </c>
      <c r="H4" s="211">
        <f>-H2/(2*H1)</f>
        <v>209.4609929078014</v>
      </c>
      <c r="K4" s="212">
        <f>0.02*(M4-H4)</f>
        <v>5.192922998986829</v>
      </c>
      <c r="M4" s="211">
        <f>-M2/(2*M1)</f>
        <v>469.10714285714283</v>
      </c>
      <c r="P4" s="212">
        <f>0.02*(R4-M4)</f>
        <v>5.1557881773398995</v>
      </c>
      <c r="R4" s="211">
        <f>-R2/(2*R1)</f>
        <v>726.8965517241378</v>
      </c>
      <c r="U4" s="212">
        <f>0.02*(W4-R4)</f>
        <v>5.348497536945815</v>
      </c>
      <c r="W4" s="211">
        <f>-W2/(2*W1)</f>
        <v>994.3214285714286</v>
      </c>
      <c r="Z4" s="212">
        <f>0.02*(AB4-W4)</f>
        <v>5.283166023166021</v>
      </c>
      <c r="AB4" s="211">
        <f>-AB2/(2*AB1)</f>
        <v>1258.4797297297296</v>
      </c>
      <c r="AE4" s="212">
        <f>0.02*(AG4-AB4)</f>
        <v>5.116119691119698</v>
      </c>
      <c r="AG4" s="211">
        <f>-AG2/(2*AG1)</f>
        <v>1514.2857142857144</v>
      </c>
    </row>
    <row r="5" spans="2:34" ht="12.75">
      <c r="B5">
        <v>50</v>
      </c>
      <c r="D5" s="204">
        <f>AVERAGE(D9:D29)</f>
        <v>277.6190476190476</v>
      </c>
      <c r="I5" s="204">
        <f>AVERAGE(I9:I47)</f>
        <v>272.3076923076923</v>
      </c>
      <c r="N5" s="204">
        <f>AVERAGE(N9:N36)</f>
        <v>278.92857142857144</v>
      </c>
      <c r="S5" s="204">
        <f>AVERAGE(S9:S43)</f>
        <v>278.6857142857143</v>
      </c>
      <c r="X5" s="204">
        <f>AVERAGE(X9:X39)</f>
        <v>277.8709677419355</v>
      </c>
      <c r="AC5" s="204">
        <f>AVERAGE(AC9:AC41)</f>
        <v>282.90909090909093</v>
      </c>
      <c r="AH5" s="204">
        <f>AVERAGE(AH9:AH30)</f>
        <v>278.40909090909093</v>
      </c>
    </row>
    <row r="6" spans="2:35" s="207" customFormat="1" ht="12">
      <c r="B6" s="207">
        <v>0.02</v>
      </c>
      <c r="G6" s="208">
        <v>150</v>
      </c>
      <c r="H6" s="208">
        <v>306</v>
      </c>
      <c r="I6" s="208">
        <v>266</v>
      </c>
      <c r="J6" s="209">
        <f>H6*I6/($B$5*I$5)</f>
        <v>5.978237288135594</v>
      </c>
      <c r="L6" s="208">
        <v>465</v>
      </c>
      <c r="M6" s="208">
        <v>275</v>
      </c>
      <c r="N6" s="208">
        <v>300</v>
      </c>
      <c r="O6" s="209">
        <f>M6*N6/($B$5*N$5)</f>
        <v>5.915492957746478</v>
      </c>
      <c r="Q6" s="208">
        <v>710</v>
      </c>
      <c r="R6" s="208">
        <v>307</v>
      </c>
      <c r="S6" s="208">
        <v>271</v>
      </c>
      <c r="T6" s="209">
        <f>R6*S6/($B$5*S$5)</f>
        <v>5.9706684437153985</v>
      </c>
      <c r="V6" s="208">
        <v>1040</v>
      </c>
      <c r="W6" s="208">
        <v>315</v>
      </c>
      <c r="X6" s="208">
        <v>296</v>
      </c>
      <c r="Y6" s="209">
        <f>W6*X6/($B$5*X$5)</f>
        <v>6.711028558161133</v>
      </c>
      <c r="AA6" s="208">
        <v>1300</v>
      </c>
      <c r="AB6" s="208">
        <v>314</v>
      </c>
      <c r="AC6" s="208">
        <v>289</v>
      </c>
      <c r="AD6" s="209">
        <f>AB6*AC6/($B$5*AC$5)</f>
        <v>6.415205655526992</v>
      </c>
      <c r="AF6" s="208">
        <v>1530</v>
      </c>
      <c r="AG6" s="208">
        <v>264</v>
      </c>
      <c r="AH6" s="208">
        <v>290</v>
      </c>
      <c r="AI6" s="209">
        <f>AG6*AH6/($B$5*AH$5)</f>
        <v>5.499820408163265</v>
      </c>
    </row>
    <row r="8" spans="2:45" s="205" customFormat="1" ht="12">
      <c r="B8" s="206" t="s">
        <v>73</v>
      </c>
      <c r="C8" s="206" t="s">
        <v>70</v>
      </c>
      <c r="D8" s="206" t="s">
        <v>71</v>
      </c>
      <c r="E8" s="206" t="s">
        <v>72</v>
      </c>
      <c r="F8" s="206"/>
      <c r="G8" s="206" t="s">
        <v>73</v>
      </c>
      <c r="H8" s="206" t="s">
        <v>74</v>
      </c>
      <c r="I8" s="206" t="s">
        <v>71</v>
      </c>
      <c r="J8" s="206" t="s">
        <v>75</v>
      </c>
      <c r="L8" s="206" t="s">
        <v>73</v>
      </c>
      <c r="M8" s="206" t="s">
        <v>80</v>
      </c>
      <c r="N8" s="206" t="s">
        <v>71</v>
      </c>
      <c r="O8" s="206" t="s">
        <v>81</v>
      </c>
      <c r="Q8" s="206" t="s">
        <v>73</v>
      </c>
      <c r="R8" s="206" t="s">
        <v>84</v>
      </c>
      <c r="S8" s="206" t="s">
        <v>71</v>
      </c>
      <c r="T8" s="206" t="s">
        <v>85</v>
      </c>
      <c r="V8" s="206" t="s">
        <v>73</v>
      </c>
      <c r="W8" s="206" t="s">
        <v>86</v>
      </c>
      <c r="X8" s="206" t="s">
        <v>71</v>
      </c>
      <c r="Y8" s="206" t="s">
        <v>87</v>
      </c>
      <c r="AA8" s="206" t="s">
        <v>73</v>
      </c>
      <c r="AB8" s="206" t="s">
        <v>88</v>
      </c>
      <c r="AC8" s="206" t="s">
        <v>71</v>
      </c>
      <c r="AD8" s="206" t="s">
        <v>89</v>
      </c>
      <c r="AF8" s="206" t="s">
        <v>73</v>
      </c>
      <c r="AG8" s="206" t="s">
        <v>95</v>
      </c>
      <c r="AH8" s="206" t="s">
        <v>71</v>
      </c>
      <c r="AI8" s="206" t="s">
        <v>96</v>
      </c>
      <c r="AK8" s="206" t="s">
        <v>73</v>
      </c>
      <c r="AL8" s="206" t="s">
        <v>73</v>
      </c>
      <c r="AM8" s="206" t="s">
        <v>90</v>
      </c>
      <c r="AN8" s="206" t="s">
        <v>91</v>
      </c>
      <c r="AO8" s="206" t="s">
        <v>92</v>
      </c>
      <c r="AP8" s="206" t="s">
        <v>93</v>
      </c>
      <c r="AQ8" s="206" t="s">
        <v>94</v>
      </c>
      <c r="AR8" s="205" t="s">
        <v>88</v>
      </c>
      <c r="AS8" s="205" t="s">
        <v>95</v>
      </c>
    </row>
    <row r="9" spans="2:39" ht="12.75">
      <c r="B9" s="201">
        <v>0</v>
      </c>
      <c r="C9" s="201">
        <v>520</v>
      </c>
      <c r="D9" s="201">
        <v>273</v>
      </c>
      <c r="E9" s="203">
        <f aca="true" t="shared" si="0" ref="E9:E29">C9*D9/($B$5*D$5)</f>
        <v>10.22696397941681</v>
      </c>
      <c r="F9" s="201"/>
      <c r="G9" s="201">
        <v>50</v>
      </c>
      <c r="H9" s="201">
        <v>308</v>
      </c>
      <c r="I9" s="201">
        <v>295</v>
      </c>
      <c r="J9" s="203">
        <f>H9*I9/($B$5*I$5)</f>
        <v>6.673333333333334</v>
      </c>
      <c r="L9" s="201">
        <v>340</v>
      </c>
      <c r="M9" s="201">
        <v>296</v>
      </c>
      <c r="N9" s="201">
        <v>253</v>
      </c>
      <c r="O9" s="203">
        <f aca="true" t="shared" si="1" ref="O9:O36">M9*N9/($B$5*N$5)</f>
        <v>5.36969014084507</v>
      </c>
      <c r="Q9" s="201">
        <v>550</v>
      </c>
      <c r="R9" s="201">
        <v>321</v>
      </c>
      <c r="S9" s="201">
        <v>291</v>
      </c>
      <c r="T9" s="203">
        <f aca="true" t="shared" si="2" ref="T9:T43">R9*S9/($B$5*S$5)</f>
        <v>6.703680541316382</v>
      </c>
      <c r="V9" s="201">
        <v>830</v>
      </c>
      <c r="W9" s="201">
        <v>300</v>
      </c>
      <c r="X9" s="201">
        <v>255</v>
      </c>
      <c r="Y9" s="203">
        <f aca="true" t="shared" si="3" ref="Y9:Y39">W9*X9/($B$5*X$5)</f>
        <v>5.506152774553053</v>
      </c>
      <c r="AA9" s="201">
        <v>1090</v>
      </c>
      <c r="AB9" s="201">
        <v>302</v>
      </c>
      <c r="AC9" s="201">
        <v>296</v>
      </c>
      <c r="AD9" s="203">
        <f>AB9*AC9/($B$5*AC$5)</f>
        <v>6.319485861182519</v>
      </c>
      <c r="AF9" s="201">
        <v>1380</v>
      </c>
      <c r="AG9" s="201">
        <v>294</v>
      </c>
      <c r="AH9" s="201">
        <v>276</v>
      </c>
      <c r="AI9" s="203">
        <f aca="true" t="shared" si="4" ref="AI9:AI30">AG9*AH9/($B$5*AH$5)</f>
        <v>5.82912</v>
      </c>
      <c r="AK9" s="201">
        <v>0</v>
      </c>
      <c r="AL9" s="201">
        <v>0</v>
      </c>
      <c r="AM9" s="201">
        <v>520</v>
      </c>
    </row>
    <row r="10" spans="2:39" ht="12.75">
      <c r="B10" s="201">
        <v>5</v>
      </c>
      <c r="C10" s="201">
        <v>501</v>
      </c>
      <c r="D10" s="201">
        <v>261</v>
      </c>
      <c r="E10" s="203">
        <f t="shared" si="0"/>
        <v>9.420174957118354</v>
      </c>
      <c r="F10" s="201"/>
      <c r="G10" s="201">
        <v>60</v>
      </c>
      <c r="H10" s="201">
        <v>293</v>
      </c>
      <c r="I10" s="201">
        <v>293</v>
      </c>
      <c r="J10" s="203">
        <f aca="true" t="shared" si="5" ref="J10:J20">H10*I10/($B$5*I$5)</f>
        <v>6.3052937853107345</v>
      </c>
      <c r="L10" s="201">
        <v>360</v>
      </c>
      <c r="M10" s="201">
        <v>343</v>
      </c>
      <c r="N10" s="201">
        <v>277</v>
      </c>
      <c r="O10" s="203">
        <f t="shared" si="1"/>
        <v>6.812568501920614</v>
      </c>
      <c r="Q10" s="201">
        <v>560</v>
      </c>
      <c r="R10" s="201">
        <v>301</v>
      </c>
      <c r="S10" s="201">
        <v>271</v>
      </c>
      <c r="T10" s="203">
        <f t="shared" si="2"/>
        <v>5.853977855238876</v>
      </c>
      <c r="V10" s="201">
        <v>840</v>
      </c>
      <c r="W10" s="201">
        <v>303</v>
      </c>
      <c r="X10" s="201">
        <v>294</v>
      </c>
      <c r="Y10" s="203">
        <f t="shared" si="3"/>
        <v>6.41175296029719</v>
      </c>
      <c r="AA10" s="201">
        <v>1095</v>
      </c>
      <c r="AB10" s="201">
        <v>316</v>
      </c>
      <c r="AC10" s="201">
        <v>287</v>
      </c>
      <c r="AD10" s="203">
        <f aca="true" t="shared" si="6" ref="AD10:AD32">AB10*AC10/($B$5*AC$5)</f>
        <v>6.411388174807198</v>
      </c>
      <c r="AF10" s="201">
        <v>1400</v>
      </c>
      <c r="AG10" s="201">
        <v>294</v>
      </c>
      <c r="AH10" s="201">
        <v>297</v>
      </c>
      <c r="AI10" s="203">
        <f t="shared" si="4"/>
        <v>6.27264</v>
      </c>
      <c r="AK10" s="201">
        <v>5</v>
      </c>
      <c r="AL10" s="201">
        <v>0.1</v>
      </c>
      <c r="AM10" s="201">
        <v>501</v>
      </c>
    </row>
    <row r="11" spans="2:39" ht="12.75">
      <c r="B11" s="201">
        <v>10</v>
      </c>
      <c r="C11" s="201">
        <v>496</v>
      </c>
      <c r="D11" s="201">
        <v>294</v>
      </c>
      <c r="E11" s="203">
        <f t="shared" si="0"/>
        <v>10.505331046312179</v>
      </c>
      <c r="F11" s="201"/>
      <c r="G11" s="201">
        <v>70</v>
      </c>
      <c r="H11" s="201">
        <v>288</v>
      </c>
      <c r="I11" s="201">
        <v>284</v>
      </c>
      <c r="J11" s="203">
        <f t="shared" si="5"/>
        <v>6.007322033898305</v>
      </c>
      <c r="L11" s="201">
        <v>380</v>
      </c>
      <c r="M11" s="201">
        <v>416</v>
      </c>
      <c r="N11" s="201">
        <v>262</v>
      </c>
      <c r="O11" s="203">
        <f t="shared" si="1"/>
        <v>7.81504737516005</v>
      </c>
      <c r="Q11" s="201">
        <v>570</v>
      </c>
      <c r="R11" s="201">
        <v>285</v>
      </c>
      <c r="S11" s="201">
        <v>276</v>
      </c>
      <c r="T11" s="203">
        <f t="shared" si="2"/>
        <v>5.6450686897683</v>
      </c>
      <c r="V11" s="201">
        <v>850</v>
      </c>
      <c r="W11" s="201">
        <v>314</v>
      </c>
      <c r="X11" s="201">
        <v>272</v>
      </c>
      <c r="Y11" s="203">
        <f t="shared" si="3"/>
        <v>6.14731367541212</v>
      </c>
      <c r="AA11" s="201">
        <v>1100</v>
      </c>
      <c r="AB11" s="201">
        <v>338</v>
      </c>
      <c r="AC11" s="201">
        <v>265</v>
      </c>
      <c r="AD11" s="203">
        <f t="shared" si="6"/>
        <v>6.3320694087403595</v>
      </c>
      <c r="AF11" s="201">
        <v>1410</v>
      </c>
      <c r="AG11" s="201">
        <v>374</v>
      </c>
      <c r="AH11" s="201">
        <v>284</v>
      </c>
      <c r="AI11" s="203">
        <f t="shared" si="4"/>
        <v>7.630210612244897</v>
      </c>
      <c r="AK11" s="201">
        <v>10</v>
      </c>
      <c r="AL11" s="201">
        <v>0.2</v>
      </c>
      <c r="AM11" s="201">
        <v>496</v>
      </c>
    </row>
    <row r="12" spans="2:39" ht="12.75">
      <c r="B12" s="201">
        <v>15</v>
      </c>
      <c r="C12" s="201">
        <v>482</v>
      </c>
      <c r="D12" s="201">
        <v>282</v>
      </c>
      <c r="E12" s="203">
        <f t="shared" si="0"/>
        <v>9.792123499142368</v>
      </c>
      <c r="F12" s="201"/>
      <c r="G12" s="201">
        <v>80</v>
      </c>
      <c r="H12" s="201">
        <v>275</v>
      </c>
      <c r="I12" s="201">
        <v>292</v>
      </c>
      <c r="J12" s="203">
        <f t="shared" si="5"/>
        <v>5.8977401129943505</v>
      </c>
      <c r="L12" s="201">
        <v>390</v>
      </c>
      <c r="M12" s="201">
        <v>430</v>
      </c>
      <c r="N12" s="201">
        <v>251</v>
      </c>
      <c r="O12" s="203">
        <f t="shared" si="1"/>
        <v>7.7388988476312415</v>
      </c>
      <c r="Q12" s="201">
        <v>580</v>
      </c>
      <c r="R12" s="201">
        <v>268</v>
      </c>
      <c r="S12" s="201">
        <v>272</v>
      </c>
      <c r="T12" s="203">
        <f t="shared" si="2"/>
        <v>5.231412753742054</v>
      </c>
      <c r="V12" s="201">
        <v>860</v>
      </c>
      <c r="W12" s="201">
        <v>306</v>
      </c>
      <c r="X12" s="201">
        <v>299</v>
      </c>
      <c r="Y12" s="203">
        <f t="shared" si="3"/>
        <v>6.585358718365452</v>
      </c>
      <c r="AA12" s="201">
        <v>1110</v>
      </c>
      <c r="AB12" s="201">
        <v>309</v>
      </c>
      <c r="AC12" s="201">
        <v>281</v>
      </c>
      <c r="AD12" s="203">
        <f t="shared" si="6"/>
        <v>6.1382969151670945</v>
      </c>
      <c r="AF12" s="201">
        <v>1420</v>
      </c>
      <c r="AG12" s="201">
        <v>398</v>
      </c>
      <c r="AH12" s="201">
        <v>295</v>
      </c>
      <c r="AI12" s="203">
        <f t="shared" si="4"/>
        <v>8.434351020408164</v>
      </c>
      <c r="AK12" s="201">
        <v>15</v>
      </c>
      <c r="AL12" s="201">
        <v>0.3</v>
      </c>
      <c r="AM12" s="201">
        <v>482</v>
      </c>
    </row>
    <row r="13" spans="2:39" ht="12.75">
      <c r="B13" s="201">
        <v>20</v>
      </c>
      <c r="C13" s="201">
        <v>513</v>
      </c>
      <c r="D13" s="201">
        <v>298</v>
      </c>
      <c r="E13" s="203">
        <f t="shared" si="0"/>
        <v>11.013221269296741</v>
      </c>
      <c r="F13" s="201"/>
      <c r="G13" s="201">
        <v>90</v>
      </c>
      <c r="H13" s="201">
        <v>323</v>
      </c>
      <c r="I13" s="201">
        <v>267</v>
      </c>
      <c r="J13" s="203">
        <f t="shared" si="5"/>
        <v>6.334084745762712</v>
      </c>
      <c r="L13" s="201">
        <v>400</v>
      </c>
      <c r="M13" s="201">
        <v>467</v>
      </c>
      <c r="N13" s="201">
        <v>300</v>
      </c>
      <c r="O13" s="203">
        <f t="shared" si="1"/>
        <v>10.045582586427656</v>
      </c>
      <c r="Q13" s="201">
        <v>590</v>
      </c>
      <c r="R13" s="201">
        <v>319</v>
      </c>
      <c r="S13" s="201">
        <v>277</v>
      </c>
      <c r="T13" s="203">
        <f t="shared" si="2"/>
        <v>6.341408652860364</v>
      </c>
      <c r="V13" s="201">
        <v>870</v>
      </c>
      <c r="W13" s="201">
        <v>287</v>
      </c>
      <c r="X13" s="201">
        <v>271</v>
      </c>
      <c r="Y13" s="203">
        <f t="shared" si="3"/>
        <v>5.598065939168795</v>
      </c>
      <c r="AA13" s="201">
        <v>1120</v>
      </c>
      <c r="AB13" s="201">
        <v>301</v>
      </c>
      <c r="AC13" s="201">
        <v>267</v>
      </c>
      <c r="AD13" s="203">
        <f t="shared" si="6"/>
        <v>5.681471722365038</v>
      </c>
      <c r="AF13" s="201">
        <v>1440</v>
      </c>
      <c r="AG13" s="201">
        <v>415</v>
      </c>
      <c r="AH13" s="201">
        <v>274</v>
      </c>
      <c r="AI13" s="203">
        <f t="shared" si="4"/>
        <v>8.168555102040816</v>
      </c>
      <c r="AK13" s="201">
        <v>20</v>
      </c>
      <c r="AL13" s="201">
        <v>0.4</v>
      </c>
      <c r="AM13" s="201">
        <v>513</v>
      </c>
    </row>
    <row r="14" spans="2:39" ht="12.75">
      <c r="B14" s="201">
        <v>25</v>
      </c>
      <c r="C14" s="201">
        <v>455</v>
      </c>
      <c r="D14" s="201">
        <v>251</v>
      </c>
      <c r="E14" s="203">
        <f t="shared" si="0"/>
        <v>8.22746140651801</v>
      </c>
      <c r="F14" s="201"/>
      <c r="G14" s="201">
        <v>95</v>
      </c>
      <c r="H14" s="201">
        <v>373</v>
      </c>
      <c r="I14" s="201">
        <v>226</v>
      </c>
      <c r="J14" s="203">
        <f t="shared" si="5"/>
        <v>6.191378531073447</v>
      </c>
      <c r="L14" s="201">
        <v>410</v>
      </c>
      <c r="M14" s="201">
        <v>441</v>
      </c>
      <c r="N14" s="201">
        <v>308</v>
      </c>
      <c r="O14" s="203">
        <f t="shared" si="1"/>
        <v>9.739267605633803</v>
      </c>
      <c r="Q14" s="201">
        <v>600</v>
      </c>
      <c r="R14" s="201">
        <v>269</v>
      </c>
      <c r="S14" s="201">
        <v>279</v>
      </c>
      <c r="T14" s="203">
        <f t="shared" si="2"/>
        <v>5.386067254459708</v>
      </c>
      <c r="V14" s="201">
        <v>880</v>
      </c>
      <c r="W14" s="201">
        <v>347</v>
      </c>
      <c r="X14" s="201">
        <v>259</v>
      </c>
      <c r="Y14" s="203">
        <f t="shared" si="3"/>
        <v>6.468685860227536</v>
      </c>
      <c r="AA14" s="201">
        <v>1130</v>
      </c>
      <c r="AB14" s="201">
        <v>287</v>
      </c>
      <c r="AC14" s="201">
        <v>274</v>
      </c>
      <c r="AD14" s="203">
        <f t="shared" si="6"/>
        <v>5.5592416452442155</v>
      </c>
      <c r="AF14" s="201">
        <v>1450</v>
      </c>
      <c r="AG14" s="201">
        <v>427</v>
      </c>
      <c r="AH14" s="201">
        <v>295</v>
      </c>
      <c r="AI14" s="203">
        <f t="shared" si="4"/>
        <v>9.048914285714286</v>
      </c>
      <c r="AK14" s="201">
        <v>25</v>
      </c>
      <c r="AL14" s="201">
        <v>0.5</v>
      </c>
      <c r="AM14" s="201">
        <v>455</v>
      </c>
    </row>
    <row r="15" spans="2:39" ht="12.75">
      <c r="B15" s="201">
        <v>30</v>
      </c>
      <c r="C15" s="201">
        <v>414</v>
      </c>
      <c r="D15" s="201">
        <v>305</v>
      </c>
      <c r="E15" s="203">
        <f t="shared" si="0"/>
        <v>9.096638078902231</v>
      </c>
      <c r="F15" s="201"/>
      <c r="G15" s="201">
        <v>100</v>
      </c>
      <c r="H15" s="201">
        <v>346</v>
      </c>
      <c r="I15" s="201">
        <v>259</v>
      </c>
      <c r="J15" s="203">
        <f t="shared" si="5"/>
        <v>6.581819209039548</v>
      </c>
      <c r="L15" s="201">
        <v>420</v>
      </c>
      <c r="M15" s="201">
        <v>538</v>
      </c>
      <c r="N15" s="201">
        <v>318</v>
      </c>
      <c r="O15" s="203">
        <f t="shared" si="1"/>
        <v>12.267226632522407</v>
      </c>
      <c r="Q15" s="201">
        <v>610</v>
      </c>
      <c r="R15" s="201">
        <v>340</v>
      </c>
      <c r="S15" s="201">
        <v>256</v>
      </c>
      <c r="T15" s="203">
        <f t="shared" si="2"/>
        <v>6.246462989542751</v>
      </c>
      <c r="V15" s="201">
        <v>890</v>
      </c>
      <c r="W15" s="201">
        <v>386</v>
      </c>
      <c r="X15" s="201">
        <v>252</v>
      </c>
      <c r="Y15" s="203">
        <f t="shared" si="3"/>
        <v>7.001235198514046</v>
      </c>
      <c r="AA15" s="201">
        <v>1140</v>
      </c>
      <c r="AB15" s="201">
        <v>336</v>
      </c>
      <c r="AC15" s="201">
        <v>287</v>
      </c>
      <c r="AD15" s="203">
        <f t="shared" si="6"/>
        <v>6.817172236503856</v>
      </c>
      <c r="AF15" s="201">
        <v>1460</v>
      </c>
      <c r="AG15" s="201">
        <v>476</v>
      </c>
      <c r="AH15" s="201">
        <v>261</v>
      </c>
      <c r="AI15" s="203">
        <f t="shared" si="4"/>
        <v>8.924708571428571</v>
      </c>
      <c r="AK15" s="201">
        <v>30</v>
      </c>
      <c r="AL15" s="201">
        <v>0.6</v>
      </c>
      <c r="AM15" s="201">
        <v>414</v>
      </c>
    </row>
    <row r="16" spans="2:39" ht="12.75">
      <c r="B16" s="201">
        <v>35</v>
      </c>
      <c r="C16" s="201">
        <v>437</v>
      </c>
      <c r="D16" s="201">
        <v>299</v>
      </c>
      <c r="E16" s="203">
        <f t="shared" si="0"/>
        <v>9.413114922813037</v>
      </c>
      <c r="F16" s="201"/>
      <c r="G16" s="201">
        <v>110</v>
      </c>
      <c r="H16" s="201">
        <v>384</v>
      </c>
      <c r="I16" s="201">
        <v>266</v>
      </c>
      <c r="J16" s="203">
        <f t="shared" si="5"/>
        <v>7.502101694915254</v>
      </c>
      <c r="L16" s="201">
        <v>430</v>
      </c>
      <c r="M16" s="201">
        <v>470</v>
      </c>
      <c r="N16" s="201">
        <v>259</v>
      </c>
      <c r="O16" s="203">
        <f t="shared" si="1"/>
        <v>8.728399487836107</v>
      </c>
      <c r="Q16" s="201">
        <v>620</v>
      </c>
      <c r="R16" s="201">
        <v>364</v>
      </c>
      <c r="S16" s="201">
        <v>281</v>
      </c>
      <c r="T16" s="203">
        <f t="shared" si="2"/>
        <v>7.3404551978675405</v>
      </c>
      <c r="V16" s="201">
        <v>895</v>
      </c>
      <c r="W16" s="201">
        <v>381</v>
      </c>
      <c r="X16" s="201">
        <v>266</v>
      </c>
      <c r="Y16" s="203">
        <f t="shared" si="3"/>
        <v>7.2944648247039705</v>
      </c>
      <c r="AA16" s="201">
        <v>1150</v>
      </c>
      <c r="AB16" s="201">
        <v>345</v>
      </c>
      <c r="AC16" s="201">
        <v>276</v>
      </c>
      <c r="AD16" s="203">
        <f t="shared" si="6"/>
        <v>6.731491002570694</v>
      </c>
      <c r="AF16" s="201">
        <v>1470</v>
      </c>
      <c r="AG16" s="201">
        <v>514</v>
      </c>
      <c r="AH16" s="201">
        <v>253</v>
      </c>
      <c r="AI16" s="203">
        <f t="shared" si="4"/>
        <v>9.341792653061225</v>
      </c>
      <c r="AK16" s="201">
        <v>35</v>
      </c>
      <c r="AL16" s="201">
        <v>0.7</v>
      </c>
      <c r="AM16" s="201">
        <v>437</v>
      </c>
    </row>
    <row r="17" spans="2:39" ht="12.75">
      <c r="B17" s="201">
        <v>40</v>
      </c>
      <c r="C17" s="201">
        <v>425</v>
      </c>
      <c r="D17" s="201">
        <v>275</v>
      </c>
      <c r="E17" s="203">
        <f t="shared" si="0"/>
        <v>8.419811320754718</v>
      </c>
      <c r="F17" s="201"/>
      <c r="G17" s="201">
        <v>120</v>
      </c>
      <c r="H17" s="201">
        <v>436</v>
      </c>
      <c r="I17" s="201">
        <v>233</v>
      </c>
      <c r="J17" s="203">
        <f t="shared" si="5"/>
        <v>7.461265536723164</v>
      </c>
      <c r="L17" s="201">
        <v>440</v>
      </c>
      <c r="M17" s="201">
        <v>544</v>
      </c>
      <c r="N17" s="201">
        <v>271</v>
      </c>
      <c r="O17" s="203">
        <f t="shared" si="1"/>
        <v>10.570734955185658</v>
      </c>
      <c r="Q17" s="201">
        <v>630</v>
      </c>
      <c r="R17" s="201">
        <v>376</v>
      </c>
      <c r="S17" s="201">
        <v>310</v>
      </c>
      <c r="T17" s="203">
        <f t="shared" si="2"/>
        <v>8.36497847037113</v>
      </c>
      <c r="V17" s="201">
        <v>900</v>
      </c>
      <c r="W17" s="201">
        <v>352</v>
      </c>
      <c r="X17" s="201">
        <v>273</v>
      </c>
      <c r="Y17" s="203">
        <f t="shared" si="3"/>
        <v>6.91659159507778</v>
      </c>
      <c r="AA17" s="201">
        <v>1160</v>
      </c>
      <c r="AB17" s="201">
        <v>377</v>
      </c>
      <c r="AC17" s="201">
        <v>299</v>
      </c>
      <c r="AD17" s="203">
        <f t="shared" si="6"/>
        <v>7.968849614395887</v>
      </c>
      <c r="AF17" s="201">
        <v>1480</v>
      </c>
      <c r="AG17" s="201">
        <v>457</v>
      </c>
      <c r="AH17" s="201">
        <v>283</v>
      </c>
      <c r="AI17" s="203">
        <f t="shared" si="4"/>
        <v>9.290716734693877</v>
      </c>
      <c r="AK17" s="201">
        <v>40</v>
      </c>
      <c r="AL17" s="201">
        <v>0.8</v>
      </c>
      <c r="AM17" s="201">
        <v>425</v>
      </c>
    </row>
    <row r="18" spans="2:39" ht="12.75">
      <c r="B18" s="201">
        <v>45</v>
      </c>
      <c r="C18" s="201">
        <v>357</v>
      </c>
      <c r="D18" s="201">
        <v>273</v>
      </c>
      <c r="E18" s="203">
        <f t="shared" si="0"/>
        <v>7.02120411663808</v>
      </c>
      <c r="F18" s="201"/>
      <c r="G18" s="201">
        <v>130</v>
      </c>
      <c r="H18" s="201">
        <v>454</v>
      </c>
      <c r="I18" s="201">
        <v>294</v>
      </c>
      <c r="J18" s="203">
        <f t="shared" si="5"/>
        <v>9.803322033898306</v>
      </c>
      <c r="L18" s="201">
        <v>450</v>
      </c>
      <c r="M18" s="201">
        <v>508</v>
      </c>
      <c r="N18" s="201">
        <v>271</v>
      </c>
      <c r="O18" s="203">
        <f t="shared" si="1"/>
        <v>9.871201024327783</v>
      </c>
      <c r="Q18" s="201">
        <v>640</v>
      </c>
      <c r="R18" s="201">
        <v>424</v>
      </c>
      <c r="S18" s="201">
        <v>277</v>
      </c>
      <c r="T18" s="203">
        <f t="shared" si="2"/>
        <v>8.428706171826942</v>
      </c>
      <c r="V18" s="201">
        <v>910</v>
      </c>
      <c r="W18" s="201">
        <v>401</v>
      </c>
      <c r="X18" s="201">
        <v>283</v>
      </c>
      <c r="Y18" s="203">
        <f t="shared" si="3"/>
        <v>8.168035755746459</v>
      </c>
      <c r="AA18" s="201">
        <v>1170</v>
      </c>
      <c r="AB18" s="201">
        <v>393</v>
      </c>
      <c r="AC18" s="201">
        <v>281</v>
      </c>
      <c r="AD18" s="203">
        <f t="shared" si="6"/>
        <v>7.806960154241645</v>
      </c>
      <c r="AF18" s="201">
        <v>1490</v>
      </c>
      <c r="AG18" s="201">
        <v>490</v>
      </c>
      <c r="AH18" s="201">
        <v>274</v>
      </c>
      <c r="AI18" s="203">
        <f t="shared" si="4"/>
        <v>9.6448</v>
      </c>
      <c r="AK18" s="201">
        <v>45</v>
      </c>
      <c r="AL18" s="201">
        <v>0.9</v>
      </c>
      <c r="AM18" s="201">
        <v>357</v>
      </c>
    </row>
    <row r="19" spans="2:40" ht="12.75">
      <c r="B19" s="201">
        <v>50</v>
      </c>
      <c r="C19" s="201">
        <v>346</v>
      </c>
      <c r="D19" s="201">
        <v>257</v>
      </c>
      <c r="E19" s="203">
        <f t="shared" si="0"/>
        <v>6.406044596912522</v>
      </c>
      <c r="F19" s="201"/>
      <c r="G19" s="201">
        <v>140</v>
      </c>
      <c r="H19" s="201">
        <v>494</v>
      </c>
      <c r="I19" s="201">
        <v>266</v>
      </c>
      <c r="J19" s="203">
        <f t="shared" si="5"/>
        <v>9.651141242937854</v>
      </c>
      <c r="L19" s="201">
        <v>460</v>
      </c>
      <c r="M19" s="201">
        <v>520</v>
      </c>
      <c r="N19" s="201">
        <v>276</v>
      </c>
      <c r="O19" s="203">
        <f t="shared" si="1"/>
        <v>10.2908066581306</v>
      </c>
      <c r="Q19" s="201">
        <v>650</v>
      </c>
      <c r="R19" s="201">
        <v>434</v>
      </c>
      <c r="S19" s="201">
        <v>280</v>
      </c>
      <c r="T19" s="203">
        <f t="shared" si="2"/>
        <v>8.72093500102522</v>
      </c>
      <c r="V19" s="201">
        <v>920</v>
      </c>
      <c r="W19" s="201">
        <v>460</v>
      </c>
      <c r="X19" s="201">
        <v>284</v>
      </c>
      <c r="Y19" s="203">
        <f t="shared" si="3"/>
        <v>9.402925470164847</v>
      </c>
      <c r="AA19" s="201">
        <v>1180</v>
      </c>
      <c r="AB19" s="201">
        <v>416</v>
      </c>
      <c r="AC19" s="201">
        <v>310</v>
      </c>
      <c r="AD19" s="203">
        <f t="shared" si="6"/>
        <v>9.116709511568123</v>
      </c>
      <c r="AF19" s="201">
        <v>1500</v>
      </c>
      <c r="AG19" s="201">
        <v>510</v>
      </c>
      <c r="AH19" s="201">
        <v>264</v>
      </c>
      <c r="AI19" s="203">
        <f t="shared" si="4"/>
        <v>9.672097959183674</v>
      </c>
      <c r="AK19" s="201">
        <v>50</v>
      </c>
      <c r="AL19" s="201">
        <v>1</v>
      </c>
      <c r="AM19" s="201">
        <v>346</v>
      </c>
      <c r="AN19" s="201">
        <v>308</v>
      </c>
    </row>
    <row r="20" spans="2:40" ht="12.75">
      <c r="B20" s="201">
        <v>60</v>
      </c>
      <c r="C20" s="201">
        <v>321</v>
      </c>
      <c r="D20" s="201">
        <v>291</v>
      </c>
      <c r="E20" s="203">
        <f t="shared" si="0"/>
        <v>6.729437392795884</v>
      </c>
      <c r="F20" s="201"/>
      <c r="G20" s="201">
        <v>150</v>
      </c>
      <c r="H20" s="201">
        <v>464</v>
      </c>
      <c r="I20" s="201">
        <v>237</v>
      </c>
      <c r="J20" s="203">
        <f t="shared" si="5"/>
        <v>8.076745762711864</v>
      </c>
      <c r="L20" s="201">
        <v>465</v>
      </c>
      <c r="M20" s="201">
        <v>560</v>
      </c>
      <c r="N20" s="201">
        <v>282</v>
      </c>
      <c r="O20" s="203">
        <f t="shared" si="1"/>
        <v>11.323329065300895</v>
      </c>
      <c r="Q20" s="201">
        <v>660</v>
      </c>
      <c r="R20" s="201">
        <v>466</v>
      </c>
      <c r="S20" s="201">
        <v>252</v>
      </c>
      <c r="T20" s="203">
        <f t="shared" si="2"/>
        <v>8.427557924953865</v>
      </c>
      <c r="V20" s="201">
        <v>930</v>
      </c>
      <c r="W20" s="201">
        <v>491</v>
      </c>
      <c r="X20" s="201">
        <v>251</v>
      </c>
      <c r="Y20" s="203">
        <f t="shared" si="3"/>
        <v>8.870376131878338</v>
      </c>
      <c r="AA20" s="201">
        <v>1190</v>
      </c>
      <c r="AB20" s="201">
        <v>456</v>
      </c>
      <c r="AC20" s="201">
        <v>281</v>
      </c>
      <c r="AD20" s="203">
        <f t="shared" si="6"/>
        <v>9.058457583547558</v>
      </c>
      <c r="AF20" s="201">
        <v>1510</v>
      </c>
      <c r="AG20" s="201">
        <v>512</v>
      </c>
      <c r="AH20" s="201">
        <v>283</v>
      </c>
      <c r="AI20" s="203">
        <f t="shared" si="4"/>
        <v>10.40885551020408</v>
      </c>
      <c r="AK20" s="201">
        <v>60</v>
      </c>
      <c r="AL20" s="201">
        <v>1.2</v>
      </c>
      <c r="AM20" s="201">
        <v>321</v>
      </c>
      <c r="AN20" s="201">
        <v>293</v>
      </c>
    </row>
    <row r="21" spans="2:40" ht="12.75">
      <c r="B21" s="201">
        <v>70</v>
      </c>
      <c r="C21" s="201">
        <v>284</v>
      </c>
      <c r="D21" s="201">
        <v>281</v>
      </c>
      <c r="E21" s="203">
        <f t="shared" si="0"/>
        <v>5.749173241852487</v>
      </c>
      <c r="F21" s="201"/>
      <c r="G21" s="201">
        <v>160</v>
      </c>
      <c r="H21" s="201">
        <v>491</v>
      </c>
      <c r="I21" s="201">
        <v>278</v>
      </c>
      <c r="J21" s="203">
        <f aca="true" t="shared" si="7" ref="J21:J47">H21*I21/($B$5*I$5)</f>
        <v>10.025276836158191</v>
      </c>
      <c r="L21" s="201">
        <v>470</v>
      </c>
      <c r="M21" s="201">
        <v>550</v>
      </c>
      <c r="N21" s="201">
        <v>308</v>
      </c>
      <c r="O21" s="203">
        <f t="shared" si="1"/>
        <v>12.146478873239436</v>
      </c>
      <c r="Q21" s="201">
        <v>670</v>
      </c>
      <c r="R21" s="201">
        <v>439</v>
      </c>
      <c r="S21" s="201">
        <v>271</v>
      </c>
      <c r="T21" s="203">
        <f t="shared" si="2"/>
        <v>8.537861390198891</v>
      </c>
      <c r="V21" s="201">
        <v>940</v>
      </c>
      <c r="W21" s="201">
        <v>468</v>
      </c>
      <c r="X21" s="201">
        <v>300</v>
      </c>
      <c r="Y21" s="203">
        <f t="shared" si="3"/>
        <v>10.105409798003251</v>
      </c>
      <c r="AA21" s="201">
        <v>1200</v>
      </c>
      <c r="AB21" s="201">
        <v>435</v>
      </c>
      <c r="AC21" s="201">
        <v>278</v>
      </c>
      <c r="AD21" s="203">
        <f t="shared" si="6"/>
        <v>8.549035989717224</v>
      </c>
      <c r="AF21" s="201">
        <v>1520</v>
      </c>
      <c r="AG21" s="201">
        <v>517</v>
      </c>
      <c r="AH21" s="201">
        <v>263</v>
      </c>
      <c r="AI21" s="203">
        <f t="shared" si="4"/>
        <v>9.767712653061224</v>
      </c>
      <c r="AK21" s="201">
        <v>70</v>
      </c>
      <c r="AL21" s="201">
        <v>1.4</v>
      </c>
      <c r="AM21" s="201">
        <v>284</v>
      </c>
      <c r="AN21" s="201">
        <v>288</v>
      </c>
    </row>
    <row r="22" spans="2:40" ht="12.75">
      <c r="B22" s="201">
        <v>80</v>
      </c>
      <c r="C22" s="201">
        <v>310</v>
      </c>
      <c r="D22" s="201">
        <v>261</v>
      </c>
      <c r="E22" s="203">
        <f t="shared" si="0"/>
        <v>5.82885077186964</v>
      </c>
      <c r="F22" s="201"/>
      <c r="G22" s="201">
        <v>165</v>
      </c>
      <c r="H22" s="201">
        <v>517</v>
      </c>
      <c r="I22" s="201">
        <v>297</v>
      </c>
      <c r="J22" s="203">
        <f t="shared" si="7"/>
        <v>11.277610169491526</v>
      </c>
      <c r="L22" s="201">
        <v>475</v>
      </c>
      <c r="M22" s="201">
        <v>532</v>
      </c>
      <c r="N22" s="201">
        <v>279</v>
      </c>
      <c r="O22" s="203">
        <f t="shared" si="1"/>
        <v>10.64272471190781</v>
      </c>
      <c r="Q22" s="201">
        <v>675</v>
      </c>
      <c r="R22" s="201">
        <v>501</v>
      </c>
      <c r="S22" s="201">
        <v>291</v>
      </c>
      <c r="T22" s="203">
        <f t="shared" si="2"/>
        <v>10.462753742054542</v>
      </c>
      <c r="V22" s="201">
        <v>950</v>
      </c>
      <c r="W22" s="201">
        <v>491</v>
      </c>
      <c r="X22" s="201">
        <v>268</v>
      </c>
      <c r="Y22" s="203">
        <f t="shared" si="3"/>
        <v>9.471158579057349</v>
      </c>
      <c r="AA22" s="201">
        <v>1210</v>
      </c>
      <c r="AB22" s="201">
        <v>498</v>
      </c>
      <c r="AC22" s="201">
        <v>288</v>
      </c>
      <c r="AD22" s="203">
        <f t="shared" si="6"/>
        <v>10.139228791773778</v>
      </c>
      <c r="AF22" s="201">
        <v>1530</v>
      </c>
      <c r="AG22" s="201">
        <v>510</v>
      </c>
      <c r="AH22" s="201">
        <v>293</v>
      </c>
      <c r="AI22" s="203">
        <f t="shared" si="4"/>
        <v>10.734563265306122</v>
      </c>
      <c r="AK22" s="201">
        <v>80</v>
      </c>
      <c r="AL22" s="201">
        <v>1.6</v>
      </c>
      <c r="AM22" s="201">
        <v>310</v>
      </c>
      <c r="AN22" s="201">
        <v>275</v>
      </c>
    </row>
    <row r="23" spans="2:40" ht="12.75">
      <c r="B23" s="201">
        <v>90</v>
      </c>
      <c r="C23" s="201">
        <v>303</v>
      </c>
      <c r="D23" s="201">
        <v>271</v>
      </c>
      <c r="E23" s="203">
        <f t="shared" si="0"/>
        <v>5.915516295025729</v>
      </c>
      <c r="F23" s="201"/>
      <c r="G23" s="201">
        <v>170</v>
      </c>
      <c r="H23" s="201">
        <v>534</v>
      </c>
      <c r="I23" s="201">
        <v>269</v>
      </c>
      <c r="J23" s="203">
        <f t="shared" si="7"/>
        <v>10.550271186440678</v>
      </c>
      <c r="L23" s="201">
        <v>480</v>
      </c>
      <c r="M23" s="201">
        <v>526</v>
      </c>
      <c r="N23" s="201">
        <v>276</v>
      </c>
      <c r="O23" s="203">
        <f t="shared" si="1"/>
        <v>10.409546734955185</v>
      </c>
      <c r="Q23" s="201">
        <v>680</v>
      </c>
      <c r="R23" s="201">
        <v>506</v>
      </c>
      <c r="S23" s="201">
        <v>256</v>
      </c>
      <c r="T23" s="203">
        <f t="shared" si="2"/>
        <v>9.296206684437154</v>
      </c>
      <c r="V23" s="201">
        <v>960</v>
      </c>
      <c r="W23" s="201">
        <v>501</v>
      </c>
      <c r="X23" s="201">
        <v>245</v>
      </c>
      <c r="Y23" s="203">
        <f t="shared" si="3"/>
        <v>8.83467610866032</v>
      </c>
      <c r="AA23" s="201">
        <v>1220</v>
      </c>
      <c r="AB23" s="201">
        <v>532</v>
      </c>
      <c r="AC23" s="201">
        <v>334</v>
      </c>
      <c r="AD23" s="203">
        <f t="shared" si="6"/>
        <v>12.561491002570694</v>
      </c>
      <c r="AF23" s="201">
        <v>1540</v>
      </c>
      <c r="AG23" s="201">
        <v>530</v>
      </c>
      <c r="AH23" s="201">
        <v>289</v>
      </c>
      <c r="AI23" s="203">
        <f t="shared" si="4"/>
        <v>11.003232653061223</v>
      </c>
      <c r="AK23" s="201">
        <v>90</v>
      </c>
      <c r="AL23" s="201">
        <v>1.8</v>
      </c>
      <c r="AM23" s="201">
        <v>303</v>
      </c>
      <c r="AN23" s="201">
        <v>323</v>
      </c>
    </row>
    <row r="24" spans="2:40" ht="12.75">
      <c r="B24" s="201">
        <v>95</v>
      </c>
      <c r="C24" s="201">
        <v>329</v>
      </c>
      <c r="D24" s="201">
        <v>305</v>
      </c>
      <c r="E24" s="203">
        <f t="shared" si="0"/>
        <v>7.228970840480275</v>
      </c>
      <c r="F24" s="201"/>
      <c r="G24" s="201">
        <v>175</v>
      </c>
      <c r="H24" s="201">
        <v>531</v>
      </c>
      <c r="I24" s="201">
        <v>282</v>
      </c>
      <c r="J24" s="203">
        <f t="shared" si="7"/>
        <v>10.998</v>
      </c>
      <c r="L24" s="201">
        <v>490</v>
      </c>
      <c r="M24" s="201">
        <v>497</v>
      </c>
      <c r="N24" s="201">
        <v>257</v>
      </c>
      <c r="O24" s="203">
        <f t="shared" si="1"/>
        <v>9.158545454545454</v>
      </c>
      <c r="Q24" s="201">
        <v>690</v>
      </c>
      <c r="R24" s="201">
        <v>489</v>
      </c>
      <c r="S24" s="201">
        <v>265</v>
      </c>
      <c r="T24" s="203">
        <f t="shared" si="2"/>
        <v>9.299723190485954</v>
      </c>
      <c r="V24" s="201">
        <v>970</v>
      </c>
      <c r="W24" s="201">
        <v>539</v>
      </c>
      <c r="X24" s="201">
        <v>293</v>
      </c>
      <c r="Y24" s="203">
        <f t="shared" si="3"/>
        <v>11.366930578128628</v>
      </c>
      <c r="AA24" s="201">
        <v>1230</v>
      </c>
      <c r="AB24" s="201">
        <v>495</v>
      </c>
      <c r="AC24" s="201">
        <v>312</v>
      </c>
      <c r="AD24" s="203">
        <f t="shared" si="6"/>
        <v>10.917994858611825</v>
      </c>
      <c r="AF24" s="201">
        <v>1550</v>
      </c>
      <c r="AG24" s="201">
        <v>513</v>
      </c>
      <c r="AH24" s="201">
        <v>299</v>
      </c>
      <c r="AI24" s="203">
        <f t="shared" si="4"/>
        <v>11.018821224489795</v>
      </c>
      <c r="AK24" s="201">
        <v>95</v>
      </c>
      <c r="AL24" s="201">
        <v>1.9</v>
      </c>
      <c r="AM24" s="201">
        <v>329</v>
      </c>
      <c r="AN24" s="201">
        <v>373</v>
      </c>
    </row>
    <row r="25" spans="2:40" ht="12.75">
      <c r="B25" s="201">
        <v>100</v>
      </c>
      <c r="C25" s="201">
        <v>329</v>
      </c>
      <c r="D25" s="201">
        <v>292</v>
      </c>
      <c r="E25" s="203">
        <f t="shared" si="0"/>
        <v>6.92085077186964</v>
      </c>
      <c r="F25" s="201"/>
      <c r="G25" s="201">
        <v>180</v>
      </c>
      <c r="H25" s="201">
        <v>524</v>
      </c>
      <c r="I25" s="201">
        <v>273</v>
      </c>
      <c r="J25" s="203">
        <f t="shared" si="7"/>
        <v>10.50664406779661</v>
      </c>
      <c r="L25" s="201">
        <v>500</v>
      </c>
      <c r="M25" s="201">
        <v>499</v>
      </c>
      <c r="N25" s="201">
        <v>276</v>
      </c>
      <c r="O25" s="203">
        <f t="shared" si="1"/>
        <v>9.875216389244558</v>
      </c>
      <c r="Q25" s="201">
        <v>700</v>
      </c>
      <c r="R25" s="201">
        <v>536</v>
      </c>
      <c r="S25" s="201">
        <v>287</v>
      </c>
      <c r="T25" s="203">
        <f t="shared" si="2"/>
        <v>11.039819561205658</v>
      </c>
      <c r="V25" s="201">
        <v>980</v>
      </c>
      <c r="W25" s="201">
        <v>466</v>
      </c>
      <c r="X25" s="201">
        <v>268</v>
      </c>
      <c r="Y25" s="203">
        <f t="shared" si="3"/>
        <v>8.988920362201068</v>
      </c>
      <c r="AA25" s="201">
        <v>1235</v>
      </c>
      <c r="AB25" s="201">
        <v>518</v>
      </c>
      <c r="AC25" s="201">
        <v>290</v>
      </c>
      <c r="AD25" s="203">
        <f t="shared" si="6"/>
        <v>10.619665809768637</v>
      </c>
      <c r="AF25" s="201">
        <v>1560</v>
      </c>
      <c r="AG25" s="201">
        <v>530</v>
      </c>
      <c r="AH25" s="201">
        <v>200</v>
      </c>
      <c r="AI25" s="203">
        <f t="shared" si="4"/>
        <v>7.61469387755102</v>
      </c>
      <c r="AK25" s="201">
        <v>100</v>
      </c>
      <c r="AL25" s="201">
        <v>2</v>
      </c>
      <c r="AM25" s="201">
        <v>329</v>
      </c>
      <c r="AN25" s="201">
        <v>346</v>
      </c>
    </row>
    <row r="26" spans="2:40" ht="12.75">
      <c r="B26" s="201">
        <v>110</v>
      </c>
      <c r="C26" s="201">
        <v>326</v>
      </c>
      <c r="D26" s="201">
        <v>276</v>
      </c>
      <c r="E26" s="203">
        <f t="shared" si="0"/>
        <v>6.481975986277874</v>
      </c>
      <c r="F26" s="201"/>
      <c r="G26" s="201">
        <v>185</v>
      </c>
      <c r="H26" s="201">
        <v>503</v>
      </c>
      <c r="I26" s="201">
        <v>281</v>
      </c>
      <c r="J26" s="203">
        <f t="shared" si="7"/>
        <v>10.38112429378531</v>
      </c>
      <c r="L26" s="201">
        <v>510</v>
      </c>
      <c r="M26" s="201">
        <v>498</v>
      </c>
      <c r="N26" s="201">
        <v>266</v>
      </c>
      <c r="O26" s="203">
        <f t="shared" si="1"/>
        <v>9.4983457106274</v>
      </c>
      <c r="Q26" s="201">
        <v>705</v>
      </c>
      <c r="R26" s="201">
        <v>496</v>
      </c>
      <c r="S26" s="201">
        <v>276</v>
      </c>
      <c r="T26" s="203">
        <f t="shared" si="2"/>
        <v>9.8244002460529</v>
      </c>
      <c r="V26" s="201">
        <v>990</v>
      </c>
      <c r="W26" s="201">
        <v>540</v>
      </c>
      <c r="X26" s="201">
        <v>297</v>
      </c>
      <c r="Y26" s="203">
        <f t="shared" si="3"/>
        <v>11.543487346180635</v>
      </c>
      <c r="AA26" s="201">
        <v>1240</v>
      </c>
      <c r="AB26" s="201">
        <v>527</v>
      </c>
      <c r="AC26" s="201">
        <v>294</v>
      </c>
      <c r="AD26" s="203">
        <f t="shared" si="6"/>
        <v>10.953200514138818</v>
      </c>
      <c r="AF26" s="201">
        <v>1570</v>
      </c>
      <c r="AG26" s="201">
        <v>499</v>
      </c>
      <c r="AH26" s="201">
        <v>272</v>
      </c>
      <c r="AI26" s="203">
        <f t="shared" si="4"/>
        <v>9.750256326530613</v>
      </c>
      <c r="AK26" s="201">
        <v>110</v>
      </c>
      <c r="AL26" s="201">
        <v>2.2</v>
      </c>
      <c r="AM26" s="201">
        <v>326</v>
      </c>
      <c r="AN26" s="201">
        <v>384</v>
      </c>
    </row>
    <row r="27" spans="2:40" ht="12.75">
      <c r="B27" s="201">
        <v>120</v>
      </c>
      <c r="C27" s="201">
        <v>290</v>
      </c>
      <c r="D27" s="201">
        <v>250</v>
      </c>
      <c r="E27" s="203">
        <f t="shared" si="0"/>
        <v>5.222984562607205</v>
      </c>
      <c r="F27" s="201"/>
      <c r="G27" s="201">
        <v>190</v>
      </c>
      <c r="H27" s="201">
        <v>536</v>
      </c>
      <c r="I27" s="201">
        <v>300</v>
      </c>
      <c r="J27" s="203">
        <f t="shared" si="7"/>
        <v>11.810169491525423</v>
      </c>
      <c r="L27" s="201">
        <v>520</v>
      </c>
      <c r="M27" s="201">
        <v>448</v>
      </c>
      <c r="N27" s="201">
        <v>284</v>
      </c>
      <c r="O27" s="203">
        <f t="shared" si="1"/>
        <v>9.12290909090909</v>
      </c>
      <c r="Q27" s="201">
        <v>710</v>
      </c>
      <c r="R27" s="201">
        <v>540</v>
      </c>
      <c r="S27" s="201">
        <v>267</v>
      </c>
      <c r="T27" s="203">
        <f t="shared" si="2"/>
        <v>10.347139635021529</v>
      </c>
      <c r="V27" s="201">
        <v>1000</v>
      </c>
      <c r="W27" s="201">
        <v>538</v>
      </c>
      <c r="X27" s="201">
        <v>276</v>
      </c>
      <c r="Y27" s="203">
        <f t="shared" si="3"/>
        <v>10.687550499187369</v>
      </c>
      <c r="AA27" s="201">
        <v>1250</v>
      </c>
      <c r="AB27" s="201">
        <v>527</v>
      </c>
      <c r="AC27" s="201">
        <v>267</v>
      </c>
      <c r="AD27" s="203">
        <f t="shared" si="6"/>
        <v>9.947294344473008</v>
      </c>
      <c r="AF27" s="201">
        <v>1580</v>
      </c>
      <c r="AG27" s="201">
        <v>456</v>
      </c>
      <c r="AH27" s="201">
        <v>274</v>
      </c>
      <c r="AI27" s="203">
        <f t="shared" si="4"/>
        <v>8.975568979591836</v>
      </c>
      <c r="AK27" s="201">
        <v>120</v>
      </c>
      <c r="AL27" s="201">
        <v>2.4</v>
      </c>
      <c r="AM27" s="201">
        <v>290</v>
      </c>
      <c r="AN27" s="201">
        <v>436</v>
      </c>
    </row>
    <row r="28" spans="2:40" ht="12.75">
      <c r="B28" s="201">
        <v>140</v>
      </c>
      <c r="C28" s="201">
        <v>291</v>
      </c>
      <c r="D28" s="201">
        <v>273</v>
      </c>
      <c r="E28" s="203">
        <f t="shared" si="0"/>
        <v>5.7231663807890225</v>
      </c>
      <c r="F28" s="201"/>
      <c r="G28" s="201">
        <v>195</v>
      </c>
      <c r="H28" s="201">
        <v>505</v>
      </c>
      <c r="I28" s="201">
        <v>273</v>
      </c>
      <c r="J28" s="203">
        <f t="shared" si="7"/>
        <v>10.125677966101694</v>
      </c>
      <c r="L28" s="201">
        <v>530</v>
      </c>
      <c r="M28" s="201">
        <v>430</v>
      </c>
      <c r="N28" s="201">
        <v>312</v>
      </c>
      <c r="O28" s="203">
        <f t="shared" si="1"/>
        <v>9.619667093469909</v>
      </c>
      <c r="Q28" s="201">
        <v>720</v>
      </c>
      <c r="R28" s="201">
        <v>489</v>
      </c>
      <c r="S28" s="201">
        <v>287</v>
      </c>
      <c r="T28" s="203">
        <f t="shared" si="2"/>
        <v>10.07177568177158</v>
      </c>
      <c r="V28" s="201">
        <v>1010</v>
      </c>
      <c r="W28" s="201">
        <v>523</v>
      </c>
      <c r="X28" s="201">
        <v>289</v>
      </c>
      <c r="Y28" s="203">
        <f t="shared" si="3"/>
        <v>10.878934293011376</v>
      </c>
      <c r="AA28" s="201">
        <v>1260</v>
      </c>
      <c r="AB28" s="201">
        <v>484</v>
      </c>
      <c r="AC28" s="201">
        <v>270</v>
      </c>
      <c r="AD28" s="203">
        <f t="shared" si="6"/>
        <v>9.238303341902313</v>
      </c>
      <c r="AF28" s="201">
        <v>1590</v>
      </c>
      <c r="AG28" s="201">
        <v>409</v>
      </c>
      <c r="AH28" s="201">
        <v>296</v>
      </c>
      <c r="AI28" s="203">
        <f t="shared" si="4"/>
        <v>8.696842448979591</v>
      </c>
      <c r="AK28" s="201">
        <v>130</v>
      </c>
      <c r="AL28" s="201">
        <v>2.6</v>
      </c>
      <c r="AN28" s="201">
        <v>454</v>
      </c>
    </row>
    <row r="29" spans="2:40" ht="12.75">
      <c r="B29" s="201">
        <v>150</v>
      </c>
      <c r="C29" s="201">
        <v>304</v>
      </c>
      <c r="D29" s="201">
        <v>262</v>
      </c>
      <c r="E29" s="203">
        <f t="shared" si="0"/>
        <v>5.7379348198970845</v>
      </c>
      <c r="F29" s="201"/>
      <c r="G29" s="201">
        <v>200</v>
      </c>
      <c r="H29" s="201">
        <v>538</v>
      </c>
      <c r="I29" s="201">
        <v>280</v>
      </c>
      <c r="J29" s="203">
        <f t="shared" si="7"/>
        <v>11.063954802259888</v>
      </c>
      <c r="L29" s="201">
        <v>540</v>
      </c>
      <c r="M29" s="201">
        <v>467</v>
      </c>
      <c r="N29" s="201">
        <v>301</v>
      </c>
      <c r="O29" s="203">
        <f t="shared" si="1"/>
        <v>10.079067861715748</v>
      </c>
      <c r="Q29" s="201">
        <v>730</v>
      </c>
      <c r="R29" s="201">
        <v>524</v>
      </c>
      <c r="S29" s="201">
        <v>259</v>
      </c>
      <c r="T29" s="203">
        <f t="shared" si="2"/>
        <v>9.73971703916342</v>
      </c>
      <c r="V29" s="201">
        <v>1020</v>
      </c>
      <c r="W29" s="201">
        <v>520</v>
      </c>
      <c r="X29" s="201">
        <v>341</v>
      </c>
      <c r="Y29" s="203">
        <f t="shared" si="3"/>
        <v>12.762758300441142</v>
      </c>
      <c r="AA29" s="201">
        <v>1270</v>
      </c>
      <c r="AB29" s="201">
        <v>553</v>
      </c>
      <c r="AC29" s="201">
        <v>313</v>
      </c>
      <c r="AD29" s="203">
        <f t="shared" si="6"/>
        <v>12.236368894601542</v>
      </c>
      <c r="AF29" s="201">
        <v>1600</v>
      </c>
      <c r="AG29" s="201">
        <v>420</v>
      </c>
      <c r="AH29" s="201">
        <v>286</v>
      </c>
      <c r="AI29" s="203">
        <f t="shared" si="4"/>
        <v>8.629028571428572</v>
      </c>
      <c r="AK29" s="201">
        <v>140</v>
      </c>
      <c r="AL29" s="201">
        <v>2.8</v>
      </c>
      <c r="AM29" s="201">
        <v>291</v>
      </c>
      <c r="AN29" s="201">
        <v>494</v>
      </c>
    </row>
    <row r="30" spans="2:40" ht="12.75">
      <c r="B30" s="201"/>
      <c r="C30" s="201"/>
      <c r="D30" s="201"/>
      <c r="E30" s="201"/>
      <c r="F30" s="201"/>
      <c r="G30" s="201">
        <v>205</v>
      </c>
      <c r="H30" s="201">
        <v>545</v>
      </c>
      <c r="I30" s="201">
        <v>278</v>
      </c>
      <c r="J30" s="203">
        <f t="shared" si="7"/>
        <v>11.127853107344633</v>
      </c>
      <c r="L30" s="201">
        <v>550</v>
      </c>
      <c r="M30" s="201">
        <v>423</v>
      </c>
      <c r="N30" s="201">
        <v>280</v>
      </c>
      <c r="O30" s="203">
        <f t="shared" si="1"/>
        <v>8.492496798975672</v>
      </c>
      <c r="Q30" s="201">
        <v>740</v>
      </c>
      <c r="R30" s="201">
        <v>515</v>
      </c>
      <c r="S30" s="201">
        <v>281</v>
      </c>
      <c r="T30" s="203">
        <f t="shared" si="2"/>
        <v>10.385534139840065</v>
      </c>
      <c r="V30" s="201">
        <v>1030</v>
      </c>
      <c r="W30" s="201">
        <v>467</v>
      </c>
      <c r="X30" s="201">
        <v>280</v>
      </c>
      <c r="Y30" s="203">
        <f t="shared" si="3"/>
        <v>9.411562572556303</v>
      </c>
      <c r="AA30" s="201">
        <v>1280</v>
      </c>
      <c r="AB30" s="201">
        <v>558</v>
      </c>
      <c r="AC30" s="201">
        <v>291</v>
      </c>
      <c r="AD30" s="203">
        <f t="shared" si="6"/>
        <v>11.479164524421593</v>
      </c>
      <c r="AF30" s="201">
        <v>1610</v>
      </c>
      <c r="AG30" s="201">
        <v>391</v>
      </c>
      <c r="AH30" s="201">
        <v>314</v>
      </c>
      <c r="AI30" s="203">
        <f t="shared" si="4"/>
        <v>8.819683265306121</v>
      </c>
      <c r="AK30" s="201">
        <v>150</v>
      </c>
      <c r="AL30" s="201">
        <v>3</v>
      </c>
      <c r="AM30" s="201">
        <v>304</v>
      </c>
      <c r="AN30" s="201">
        <v>464</v>
      </c>
    </row>
    <row r="31" spans="7:40" ht="12.75">
      <c r="G31" s="201">
        <v>210</v>
      </c>
      <c r="H31" s="201">
        <v>511</v>
      </c>
      <c r="I31" s="201">
        <v>264</v>
      </c>
      <c r="J31" s="203">
        <f t="shared" si="7"/>
        <v>9.908203389830508</v>
      </c>
      <c r="L31" s="201">
        <v>550</v>
      </c>
      <c r="M31" s="201">
        <v>433</v>
      </c>
      <c r="N31" s="201">
        <v>255</v>
      </c>
      <c r="O31" s="203">
        <f t="shared" si="1"/>
        <v>7.917080665813059</v>
      </c>
      <c r="Q31" s="201">
        <v>750</v>
      </c>
      <c r="R31" s="201">
        <v>518</v>
      </c>
      <c r="S31" s="201">
        <v>270</v>
      </c>
      <c r="T31" s="203">
        <f t="shared" si="2"/>
        <v>10.037112979290546</v>
      </c>
      <c r="V31" s="201">
        <v>1040</v>
      </c>
      <c r="W31" s="201">
        <v>497</v>
      </c>
      <c r="X31" s="201">
        <v>234</v>
      </c>
      <c r="Y31" s="203">
        <f t="shared" si="3"/>
        <v>8.37064778267936</v>
      </c>
      <c r="AA31" s="201">
        <v>1290</v>
      </c>
      <c r="AB31" s="201">
        <v>467</v>
      </c>
      <c r="AC31" s="201">
        <v>273</v>
      </c>
      <c r="AD31" s="203">
        <f t="shared" si="6"/>
        <v>9.012859897172236</v>
      </c>
      <c r="AK31" s="201">
        <v>160</v>
      </c>
      <c r="AL31" s="201">
        <v>3.2</v>
      </c>
      <c r="AN31" s="201">
        <v>491</v>
      </c>
    </row>
    <row r="32" spans="7:40" ht="12.75">
      <c r="G32" s="201">
        <v>215</v>
      </c>
      <c r="H32" s="201">
        <v>511</v>
      </c>
      <c r="I32" s="201">
        <v>285</v>
      </c>
      <c r="J32" s="203">
        <f t="shared" si="7"/>
        <v>10.69635593220339</v>
      </c>
      <c r="L32" s="201">
        <v>560</v>
      </c>
      <c r="M32" s="201">
        <v>413</v>
      </c>
      <c r="N32" s="201">
        <v>278</v>
      </c>
      <c r="O32" s="203">
        <f t="shared" si="1"/>
        <v>8.232501920614595</v>
      </c>
      <c r="Q32" s="201">
        <v>755</v>
      </c>
      <c r="R32" s="201">
        <v>527</v>
      </c>
      <c r="S32" s="201">
        <v>285</v>
      </c>
      <c r="T32" s="203">
        <f t="shared" si="2"/>
        <v>10.77880869386918</v>
      </c>
      <c r="V32" s="201">
        <v>1050</v>
      </c>
      <c r="W32" s="201">
        <v>494</v>
      </c>
      <c r="X32" s="201">
        <v>268</v>
      </c>
      <c r="Y32" s="203">
        <f t="shared" si="3"/>
        <v>9.529027165080102</v>
      </c>
      <c r="AA32" s="201">
        <v>1300</v>
      </c>
      <c r="AB32" s="201">
        <v>549</v>
      </c>
      <c r="AC32" s="201">
        <v>289</v>
      </c>
      <c r="AD32" s="203">
        <f t="shared" si="6"/>
        <v>11.216394601542415</v>
      </c>
      <c r="AK32" s="201">
        <v>165</v>
      </c>
      <c r="AL32" s="201">
        <v>3.3</v>
      </c>
      <c r="AN32" s="201">
        <v>517</v>
      </c>
    </row>
    <row r="33" spans="7:40" ht="12.75">
      <c r="G33" s="201">
        <v>220</v>
      </c>
      <c r="H33" s="201">
        <v>515</v>
      </c>
      <c r="I33" s="201">
        <v>303</v>
      </c>
      <c r="J33" s="203">
        <f t="shared" si="7"/>
        <v>11.46093220338983</v>
      </c>
      <c r="L33" s="201">
        <v>570</v>
      </c>
      <c r="M33" s="201">
        <v>367</v>
      </c>
      <c r="N33" s="201">
        <v>273</v>
      </c>
      <c r="O33" s="203">
        <f t="shared" si="1"/>
        <v>7.18398975672215</v>
      </c>
      <c r="Q33" s="201">
        <v>760</v>
      </c>
      <c r="R33" s="201">
        <v>494</v>
      </c>
      <c r="S33" s="201">
        <v>295</v>
      </c>
      <c r="T33" s="203">
        <f t="shared" si="2"/>
        <v>10.458376050850932</v>
      </c>
      <c r="V33" s="201">
        <v>1060</v>
      </c>
      <c r="W33" s="201">
        <v>462</v>
      </c>
      <c r="X33" s="201">
        <v>288</v>
      </c>
      <c r="Y33" s="203">
        <f t="shared" si="3"/>
        <v>9.576819131646158</v>
      </c>
      <c r="AA33" s="201">
        <v>1300</v>
      </c>
      <c r="AB33" s="201">
        <v>449</v>
      </c>
      <c r="AC33" s="201">
        <v>270</v>
      </c>
      <c r="AD33" s="203">
        <f aca="true" t="shared" si="8" ref="AD33:AD41">AB33*AC33/($B$5*AC$5)</f>
        <v>8.570244215938303</v>
      </c>
      <c r="AK33" s="201">
        <v>170</v>
      </c>
      <c r="AL33" s="201">
        <v>3.4</v>
      </c>
      <c r="AN33" s="201">
        <v>534</v>
      </c>
    </row>
    <row r="34" spans="7:40" ht="12.75">
      <c r="G34" s="201">
        <v>225</v>
      </c>
      <c r="H34" s="201">
        <v>538</v>
      </c>
      <c r="I34" s="201">
        <v>284</v>
      </c>
      <c r="J34" s="203">
        <f t="shared" si="7"/>
        <v>11.222011299435028</v>
      </c>
      <c r="L34" s="201">
        <v>580</v>
      </c>
      <c r="M34" s="201">
        <v>332</v>
      </c>
      <c r="N34" s="201">
        <v>303</v>
      </c>
      <c r="O34" s="203">
        <f t="shared" si="1"/>
        <v>7.213029449423815</v>
      </c>
      <c r="Q34" s="201">
        <v>770</v>
      </c>
      <c r="R34" s="201">
        <v>536</v>
      </c>
      <c r="S34" s="201">
        <v>274</v>
      </c>
      <c r="T34" s="203">
        <f t="shared" si="2"/>
        <v>10.539758047980314</v>
      </c>
      <c r="V34" s="201">
        <v>1070</v>
      </c>
      <c r="W34" s="201">
        <v>469</v>
      </c>
      <c r="X34" s="201">
        <v>257</v>
      </c>
      <c r="Y34" s="203">
        <f t="shared" si="3"/>
        <v>8.675465521244485</v>
      </c>
      <c r="AA34" s="201">
        <v>1310</v>
      </c>
      <c r="AB34" s="201">
        <v>456</v>
      </c>
      <c r="AC34" s="201">
        <v>288</v>
      </c>
      <c r="AD34" s="203">
        <f t="shared" si="8"/>
        <v>9.284113110539845</v>
      </c>
      <c r="AK34" s="201">
        <v>175</v>
      </c>
      <c r="AL34" s="201">
        <v>3.5</v>
      </c>
      <c r="AN34" s="201">
        <v>531</v>
      </c>
    </row>
    <row r="35" spans="7:40" ht="12.75">
      <c r="G35" s="201">
        <v>230</v>
      </c>
      <c r="H35" s="201">
        <v>549</v>
      </c>
      <c r="I35" s="201">
        <v>257</v>
      </c>
      <c r="J35" s="203">
        <f t="shared" si="7"/>
        <v>10.362762711864407</v>
      </c>
      <c r="L35" s="201">
        <v>590</v>
      </c>
      <c r="M35" s="201">
        <v>334</v>
      </c>
      <c r="N35" s="201">
        <v>269</v>
      </c>
      <c r="O35" s="203">
        <f t="shared" si="1"/>
        <v>6.442222791293213</v>
      </c>
      <c r="Q35" s="201">
        <v>780</v>
      </c>
      <c r="R35" s="201">
        <v>489</v>
      </c>
      <c r="S35" s="201">
        <v>273</v>
      </c>
      <c r="T35" s="203">
        <f t="shared" si="2"/>
        <v>9.580469550953454</v>
      </c>
      <c r="V35" s="201">
        <v>1080</v>
      </c>
      <c r="W35" s="201">
        <v>409</v>
      </c>
      <c r="X35" s="201">
        <v>289</v>
      </c>
      <c r="Y35" s="203">
        <f t="shared" si="3"/>
        <v>8.507617831437194</v>
      </c>
      <c r="AA35" s="201">
        <v>1320</v>
      </c>
      <c r="AB35" s="201">
        <v>422</v>
      </c>
      <c r="AC35" s="201">
        <v>269</v>
      </c>
      <c r="AD35" s="203">
        <f t="shared" si="8"/>
        <v>8.025051413881748</v>
      </c>
      <c r="AK35" s="201">
        <v>180</v>
      </c>
      <c r="AL35" s="201">
        <v>3.6</v>
      </c>
      <c r="AN35" s="201">
        <v>524</v>
      </c>
    </row>
    <row r="36" spans="7:40" ht="12.75">
      <c r="G36" s="201">
        <v>235</v>
      </c>
      <c r="H36" s="201">
        <v>542</v>
      </c>
      <c r="I36" s="201">
        <v>268</v>
      </c>
      <c r="J36" s="203">
        <f t="shared" si="7"/>
        <v>10.6685197740113</v>
      </c>
      <c r="L36" s="201">
        <v>600</v>
      </c>
      <c r="M36" s="201">
        <v>294</v>
      </c>
      <c r="N36" s="201">
        <v>265</v>
      </c>
      <c r="O36" s="203">
        <f t="shared" si="1"/>
        <v>5.586376440460947</v>
      </c>
      <c r="Q36" s="201">
        <v>790</v>
      </c>
      <c r="R36" s="201">
        <v>490</v>
      </c>
      <c r="S36" s="201">
        <v>284</v>
      </c>
      <c r="T36" s="203">
        <f t="shared" si="2"/>
        <v>9.986877178593396</v>
      </c>
      <c r="V36" s="201">
        <v>1090</v>
      </c>
      <c r="W36" s="201">
        <v>373</v>
      </c>
      <c r="X36" s="201">
        <v>278</v>
      </c>
      <c r="Y36" s="203">
        <f t="shared" si="3"/>
        <v>7.463464128163455</v>
      </c>
      <c r="AA36" s="201">
        <v>1330</v>
      </c>
      <c r="AB36" s="201">
        <v>411</v>
      </c>
      <c r="AC36" s="201">
        <v>246</v>
      </c>
      <c r="AD36" s="203">
        <f t="shared" si="8"/>
        <v>7.147596401028277</v>
      </c>
      <c r="AK36" s="201">
        <v>185</v>
      </c>
      <c r="AL36" s="201">
        <v>3.7</v>
      </c>
      <c r="AN36" s="201">
        <v>503</v>
      </c>
    </row>
    <row r="37" spans="7:40" ht="12.75">
      <c r="G37" s="201">
        <v>240</v>
      </c>
      <c r="H37" s="201">
        <v>494</v>
      </c>
      <c r="I37" s="201">
        <v>269</v>
      </c>
      <c r="J37" s="203">
        <f t="shared" si="7"/>
        <v>9.759988700564971</v>
      </c>
      <c r="Q37" s="201">
        <v>800</v>
      </c>
      <c r="R37" s="201">
        <v>457</v>
      </c>
      <c r="S37" s="201">
        <v>335</v>
      </c>
      <c r="T37" s="203">
        <f t="shared" si="2"/>
        <v>10.986928439614516</v>
      </c>
      <c r="V37" s="201">
        <v>1100</v>
      </c>
      <c r="W37" s="201">
        <v>380</v>
      </c>
      <c r="X37" s="201">
        <v>297</v>
      </c>
      <c r="Y37" s="203">
        <f t="shared" si="3"/>
        <v>8.123194799164152</v>
      </c>
      <c r="AA37" s="201">
        <v>1340</v>
      </c>
      <c r="AB37" s="201">
        <v>441</v>
      </c>
      <c r="AC37" s="201">
        <v>258</v>
      </c>
      <c r="AD37" s="203">
        <f t="shared" si="8"/>
        <v>8.043431876606684</v>
      </c>
      <c r="AK37" s="201">
        <v>190</v>
      </c>
      <c r="AL37" s="201">
        <v>3.8</v>
      </c>
      <c r="AN37" s="201">
        <v>536</v>
      </c>
    </row>
    <row r="38" spans="7:40" ht="12.75">
      <c r="G38" s="201">
        <v>245</v>
      </c>
      <c r="H38" s="201">
        <v>531</v>
      </c>
      <c r="I38" s="201">
        <v>273</v>
      </c>
      <c r="J38" s="203">
        <f t="shared" si="7"/>
        <v>10.647</v>
      </c>
      <c r="O38" s="203"/>
      <c r="Q38" s="201">
        <v>810</v>
      </c>
      <c r="R38" s="201">
        <v>447</v>
      </c>
      <c r="S38" s="201">
        <v>306</v>
      </c>
      <c r="T38" s="203">
        <f t="shared" si="2"/>
        <v>9.816218987082221</v>
      </c>
      <c r="V38" s="201">
        <v>1110</v>
      </c>
      <c r="W38" s="201">
        <v>333</v>
      </c>
      <c r="X38" s="201">
        <v>287</v>
      </c>
      <c r="Y38" s="203">
        <f t="shared" si="3"/>
        <v>6.878804272115161</v>
      </c>
      <c r="AA38" s="201">
        <v>1350</v>
      </c>
      <c r="AB38" s="201">
        <v>404</v>
      </c>
      <c r="AC38" s="201">
        <v>285</v>
      </c>
      <c r="AD38" s="203">
        <f t="shared" si="8"/>
        <v>8.139717223650385</v>
      </c>
      <c r="AK38" s="201">
        <v>195</v>
      </c>
      <c r="AL38" s="201">
        <v>3.9</v>
      </c>
      <c r="AN38" s="201">
        <v>505</v>
      </c>
    </row>
    <row r="39" spans="7:40" ht="12.75">
      <c r="G39" s="201">
        <v>250</v>
      </c>
      <c r="H39" s="201">
        <v>513</v>
      </c>
      <c r="I39" s="201">
        <v>260</v>
      </c>
      <c r="J39" s="203">
        <f t="shared" si="7"/>
        <v>9.796271186440679</v>
      </c>
      <c r="O39" s="203"/>
      <c r="Q39" s="201">
        <v>820</v>
      </c>
      <c r="R39" s="201">
        <v>387</v>
      </c>
      <c r="S39" s="201">
        <v>274</v>
      </c>
      <c r="T39" s="203">
        <f t="shared" si="2"/>
        <v>7.609862620463399</v>
      </c>
      <c r="V39" s="201">
        <v>1120</v>
      </c>
      <c r="W39" s="201">
        <v>307</v>
      </c>
      <c r="X39" s="201">
        <v>300</v>
      </c>
      <c r="Y39" s="203">
        <f t="shared" si="3"/>
        <v>6.628976085442303</v>
      </c>
      <c r="AA39" s="201">
        <v>1360</v>
      </c>
      <c r="AB39" s="201">
        <v>344</v>
      </c>
      <c r="AC39" s="201">
        <v>288</v>
      </c>
      <c r="AD39" s="203">
        <f t="shared" si="8"/>
        <v>7.003804627249357</v>
      </c>
      <c r="AK39" s="201">
        <v>200</v>
      </c>
      <c r="AL39" s="201">
        <v>4</v>
      </c>
      <c r="AN39" s="201">
        <v>538</v>
      </c>
    </row>
    <row r="40" spans="7:40" ht="12.75">
      <c r="G40" s="201">
        <v>260</v>
      </c>
      <c r="H40" s="201">
        <v>525</v>
      </c>
      <c r="I40" s="201">
        <v>258</v>
      </c>
      <c r="J40" s="203">
        <f t="shared" si="7"/>
        <v>9.948305084745764</v>
      </c>
      <c r="L40" s="201">
        <v>600</v>
      </c>
      <c r="M40" s="201">
        <v>293</v>
      </c>
      <c r="N40" s="201">
        <v>265</v>
      </c>
      <c r="O40" s="203">
        <f>M40*N40/($B$5*N$5)</f>
        <v>5.567375160051216</v>
      </c>
      <c r="P40" t="s">
        <v>82</v>
      </c>
      <c r="Q40" s="201">
        <v>830</v>
      </c>
      <c r="R40" s="201">
        <v>353</v>
      </c>
      <c r="S40" s="201">
        <v>274</v>
      </c>
      <c r="T40" s="203">
        <f t="shared" si="2"/>
        <v>6.941295878613901</v>
      </c>
      <c r="AA40" s="201">
        <v>1370</v>
      </c>
      <c r="AB40" s="201">
        <v>343</v>
      </c>
      <c r="AC40" s="201">
        <v>250</v>
      </c>
      <c r="AD40" s="203">
        <f t="shared" si="8"/>
        <v>6.0620179948586115</v>
      </c>
      <c r="AK40" s="201">
        <v>205</v>
      </c>
      <c r="AL40" s="201">
        <v>4.1</v>
      </c>
      <c r="AN40" s="201">
        <v>545</v>
      </c>
    </row>
    <row r="41" spans="7:40" ht="12.75">
      <c r="G41" s="201">
        <v>270</v>
      </c>
      <c r="H41" s="201">
        <v>480</v>
      </c>
      <c r="I41" s="201">
        <v>259</v>
      </c>
      <c r="J41" s="203">
        <f t="shared" si="7"/>
        <v>9.13084745762712</v>
      </c>
      <c r="L41" s="201">
        <v>600</v>
      </c>
      <c r="M41" s="201">
        <v>330</v>
      </c>
      <c r="N41" s="201">
        <v>269</v>
      </c>
      <c r="O41" s="203">
        <f>M41*N41/($B$5*N$5)</f>
        <v>6.365070422535211</v>
      </c>
      <c r="P41" t="s">
        <v>83</v>
      </c>
      <c r="Q41" s="201">
        <v>840</v>
      </c>
      <c r="R41" s="201">
        <v>335</v>
      </c>
      <c r="S41" s="201">
        <v>252</v>
      </c>
      <c r="T41" s="203">
        <f t="shared" si="2"/>
        <v>6.058437564076276</v>
      </c>
      <c r="W41" s="201"/>
      <c r="Y41" s="201"/>
      <c r="AA41" s="201">
        <v>1380</v>
      </c>
      <c r="AB41" s="201">
        <v>290</v>
      </c>
      <c r="AC41" s="201">
        <v>279</v>
      </c>
      <c r="AD41" s="203">
        <f t="shared" si="8"/>
        <v>5.719858611825193</v>
      </c>
      <c r="AK41" s="201">
        <v>210</v>
      </c>
      <c r="AL41" s="201">
        <v>4.2</v>
      </c>
      <c r="AN41" s="201">
        <v>511</v>
      </c>
    </row>
    <row r="42" spans="7:40" ht="12.75">
      <c r="G42" s="201">
        <v>280</v>
      </c>
      <c r="H42" s="201">
        <v>444</v>
      </c>
      <c r="I42" s="201">
        <v>265</v>
      </c>
      <c r="J42" s="203">
        <f t="shared" si="7"/>
        <v>8.641694915254238</v>
      </c>
      <c r="L42" s="201">
        <v>600</v>
      </c>
      <c r="M42" s="201">
        <v>294</v>
      </c>
      <c r="N42" s="201">
        <v>277</v>
      </c>
      <c r="O42" s="203">
        <f>M42*N42/($B$5*N$5)</f>
        <v>5.839344430217669</v>
      </c>
      <c r="Q42" s="201">
        <v>850</v>
      </c>
      <c r="R42" s="201">
        <v>322</v>
      </c>
      <c r="S42" s="201">
        <v>288</v>
      </c>
      <c r="T42" s="203">
        <f t="shared" si="2"/>
        <v>6.655238876358417</v>
      </c>
      <c r="W42" s="201"/>
      <c r="Y42" s="201"/>
      <c r="AK42" s="201">
        <v>215</v>
      </c>
      <c r="AL42" s="201">
        <v>4.3</v>
      </c>
      <c r="AN42" s="201">
        <v>511</v>
      </c>
    </row>
    <row r="43" spans="7:40" ht="12.75">
      <c r="G43" s="201">
        <v>300</v>
      </c>
      <c r="H43" s="201">
        <v>432</v>
      </c>
      <c r="I43" s="201">
        <v>268</v>
      </c>
      <c r="J43" s="203">
        <f t="shared" si="7"/>
        <v>8.503322033898305</v>
      </c>
      <c r="Q43" s="201">
        <v>860</v>
      </c>
      <c r="R43" s="201">
        <v>283</v>
      </c>
      <c r="S43" s="201">
        <v>282</v>
      </c>
      <c r="T43" s="203">
        <f t="shared" si="2"/>
        <v>5.727311872052491</v>
      </c>
      <c r="W43" s="201"/>
      <c r="Y43" s="201"/>
      <c r="AK43" s="201">
        <v>220</v>
      </c>
      <c r="AL43" s="201">
        <v>4.4</v>
      </c>
      <c r="AN43" s="201">
        <v>515</v>
      </c>
    </row>
    <row r="44" spans="7:40" ht="12.75">
      <c r="G44" s="201">
        <v>320</v>
      </c>
      <c r="H44" s="201">
        <v>361</v>
      </c>
      <c r="I44" s="201">
        <v>282</v>
      </c>
      <c r="J44" s="203">
        <f t="shared" si="7"/>
        <v>7.4769830508474575</v>
      </c>
      <c r="W44" s="201"/>
      <c r="Y44" s="201"/>
      <c r="AK44" s="201">
        <v>225</v>
      </c>
      <c r="AL44" s="201">
        <v>4.5</v>
      </c>
      <c r="AN44" s="201">
        <v>538</v>
      </c>
    </row>
    <row r="45" spans="7:40" ht="12.75">
      <c r="G45" s="201">
        <v>340</v>
      </c>
      <c r="H45" s="201">
        <v>286</v>
      </c>
      <c r="I45" s="201">
        <v>251</v>
      </c>
      <c r="J45" s="203">
        <f t="shared" si="7"/>
        <v>5.272418079096045</v>
      </c>
      <c r="W45" s="201"/>
      <c r="Y45" s="201"/>
      <c r="AK45" s="201">
        <v>230</v>
      </c>
      <c r="AL45" s="201">
        <v>4.6</v>
      </c>
      <c r="AN45" s="201">
        <v>549</v>
      </c>
    </row>
    <row r="46" spans="7:40" ht="12.75">
      <c r="G46" s="201">
        <v>360</v>
      </c>
      <c r="H46" s="201">
        <v>299</v>
      </c>
      <c r="I46" s="201">
        <v>283</v>
      </c>
      <c r="J46" s="203">
        <f t="shared" si="7"/>
        <v>6.21480790960452</v>
      </c>
      <c r="W46" s="201"/>
      <c r="Y46" s="201"/>
      <c r="AK46" s="201">
        <v>235</v>
      </c>
      <c r="AL46" s="201">
        <v>4.7</v>
      </c>
      <c r="AN46" s="201">
        <v>542</v>
      </c>
    </row>
    <row r="47" spans="7:40" ht="12.75">
      <c r="G47" s="201">
        <v>380</v>
      </c>
      <c r="H47" s="201">
        <v>281</v>
      </c>
      <c r="I47" s="201">
        <v>268</v>
      </c>
      <c r="J47" s="203">
        <f t="shared" si="7"/>
        <v>5.5310960451977405</v>
      </c>
      <c r="W47" s="201"/>
      <c r="Y47" s="201"/>
      <c r="AK47" s="201">
        <v>240</v>
      </c>
      <c r="AL47" s="201">
        <v>4.8</v>
      </c>
      <c r="AN47" s="201">
        <v>494</v>
      </c>
    </row>
    <row r="48" spans="23:40" ht="12.75">
      <c r="W48" s="201"/>
      <c r="Y48" s="201"/>
      <c r="AK48" s="201">
        <v>245</v>
      </c>
      <c r="AL48" s="201">
        <v>4.9</v>
      </c>
      <c r="AN48" s="201">
        <v>531</v>
      </c>
    </row>
    <row r="49" spans="23:40" ht="12.75">
      <c r="W49" s="201"/>
      <c r="Y49" s="201"/>
      <c r="AK49" s="201">
        <v>250</v>
      </c>
      <c r="AL49" s="201">
        <v>5</v>
      </c>
      <c r="AN49" s="201">
        <v>513</v>
      </c>
    </row>
    <row r="50" spans="23:40" ht="12.75">
      <c r="W50" s="201"/>
      <c r="Y50" s="201"/>
      <c r="AK50" s="201">
        <v>260</v>
      </c>
      <c r="AL50" s="201">
        <v>5.2</v>
      </c>
      <c r="AN50" s="201">
        <v>525</v>
      </c>
    </row>
    <row r="51" spans="23:40" ht="12.75">
      <c r="W51" s="201"/>
      <c r="Y51" s="201"/>
      <c r="AK51" s="201">
        <v>270</v>
      </c>
      <c r="AL51" s="201">
        <v>5.4</v>
      </c>
      <c r="AN51" s="201">
        <v>480</v>
      </c>
    </row>
    <row r="52" spans="23:40" ht="12.75">
      <c r="W52" s="201"/>
      <c r="Y52" s="201"/>
      <c r="AK52" s="201">
        <v>280</v>
      </c>
      <c r="AL52" s="201">
        <v>5.6</v>
      </c>
      <c r="AN52" s="201">
        <v>444</v>
      </c>
    </row>
    <row r="53" spans="23:40" ht="12.75">
      <c r="W53" s="201"/>
      <c r="Y53" s="201"/>
      <c r="AK53" s="201">
        <v>300</v>
      </c>
      <c r="AL53" s="201">
        <v>6</v>
      </c>
      <c r="AN53" s="201">
        <v>432</v>
      </c>
    </row>
    <row r="54" spans="23:40" ht="12.75">
      <c r="W54" s="201"/>
      <c r="Y54" s="201"/>
      <c r="AK54" s="201">
        <v>320</v>
      </c>
      <c r="AL54" s="201">
        <v>6.4</v>
      </c>
      <c r="AN54" s="201">
        <v>361</v>
      </c>
    </row>
    <row r="55" spans="23:41" ht="12.75">
      <c r="W55" s="201"/>
      <c r="Y55" s="201"/>
      <c r="AK55" s="201">
        <v>340</v>
      </c>
      <c r="AL55" s="201">
        <v>6.8</v>
      </c>
      <c r="AN55" s="201">
        <v>286</v>
      </c>
      <c r="AO55" s="201">
        <v>296</v>
      </c>
    </row>
    <row r="56" spans="23:41" ht="12.75">
      <c r="W56" s="201"/>
      <c r="Y56" s="201"/>
      <c r="AK56" s="201">
        <v>360</v>
      </c>
      <c r="AL56" s="201">
        <v>7.2</v>
      </c>
      <c r="AN56" s="201">
        <v>299</v>
      </c>
      <c r="AO56" s="201">
        <v>343</v>
      </c>
    </row>
    <row r="57" spans="23:41" ht="12.75">
      <c r="W57" s="201"/>
      <c r="Y57" s="201"/>
      <c r="AK57" s="201">
        <v>380</v>
      </c>
      <c r="AL57" s="201">
        <v>7.6</v>
      </c>
      <c r="AN57" s="201">
        <v>281</v>
      </c>
      <c r="AO57" s="201">
        <v>416</v>
      </c>
    </row>
    <row r="58" spans="37:41" ht="12.75">
      <c r="AK58" s="201">
        <v>390</v>
      </c>
      <c r="AL58" s="201">
        <v>7.8</v>
      </c>
      <c r="AO58" s="201">
        <v>430</v>
      </c>
    </row>
    <row r="59" spans="37:41" ht="12.75">
      <c r="AK59" s="201">
        <v>400</v>
      </c>
      <c r="AL59" s="201">
        <v>8</v>
      </c>
      <c r="AO59" s="201">
        <v>467</v>
      </c>
    </row>
    <row r="60" spans="37:41" ht="12.75">
      <c r="AK60" s="201">
        <v>410</v>
      </c>
      <c r="AL60" s="201">
        <v>8.2</v>
      </c>
      <c r="AO60" s="201">
        <v>441</v>
      </c>
    </row>
    <row r="61" spans="37:41" ht="12.75">
      <c r="AK61" s="201">
        <v>420</v>
      </c>
      <c r="AL61" s="201">
        <v>8.4</v>
      </c>
      <c r="AO61" s="201">
        <v>538</v>
      </c>
    </row>
    <row r="62" spans="37:41" ht="12.75">
      <c r="AK62" s="201">
        <v>430</v>
      </c>
      <c r="AL62" s="201">
        <v>8.6</v>
      </c>
      <c r="AO62" s="201">
        <v>470</v>
      </c>
    </row>
    <row r="63" spans="37:41" ht="12.75">
      <c r="AK63" s="201">
        <v>440</v>
      </c>
      <c r="AL63" s="201">
        <v>8.8</v>
      </c>
      <c r="AO63" s="201">
        <v>544</v>
      </c>
    </row>
    <row r="64" spans="37:41" ht="12.75">
      <c r="AK64" s="201">
        <v>450</v>
      </c>
      <c r="AL64" s="201">
        <v>9</v>
      </c>
      <c r="AO64" s="201">
        <v>508</v>
      </c>
    </row>
    <row r="65" spans="37:41" ht="12.75">
      <c r="AK65" s="201">
        <v>460</v>
      </c>
      <c r="AL65" s="201">
        <v>9.2</v>
      </c>
      <c r="AO65" s="201">
        <v>520</v>
      </c>
    </row>
    <row r="66" spans="37:41" ht="12.75">
      <c r="AK66" s="201">
        <v>465</v>
      </c>
      <c r="AL66" s="201">
        <v>9.3</v>
      </c>
      <c r="AO66" s="201">
        <v>560</v>
      </c>
    </row>
    <row r="67" spans="37:41" ht="12.75">
      <c r="AK67" s="201">
        <v>470</v>
      </c>
      <c r="AL67" s="201">
        <v>9.4</v>
      </c>
      <c r="AO67" s="201">
        <v>550</v>
      </c>
    </row>
    <row r="68" spans="37:41" ht="12.75">
      <c r="AK68" s="201">
        <v>475</v>
      </c>
      <c r="AL68" s="201">
        <v>9.5</v>
      </c>
      <c r="AO68" s="201">
        <v>532</v>
      </c>
    </row>
    <row r="69" spans="37:41" ht="12.75">
      <c r="AK69" s="201">
        <v>480</v>
      </c>
      <c r="AL69" s="201">
        <v>9.6</v>
      </c>
      <c r="AO69" s="201">
        <v>526</v>
      </c>
    </row>
    <row r="70" spans="37:41" ht="12.75">
      <c r="AK70" s="201">
        <v>490</v>
      </c>
      <c r="AL70" s="201">
        <v>9.8</v>
      </c>
      <c r="AO70" s="201">
        <v>497</v>
      </c>
    </row>
    <row r="71" spans="37:41" ht="12.75">
      <c r="AK71" s="201">
        <v>500</v>
      </c>
      <c r="AL71" s="201">
        <v>10</v>
      </c>
      <c r="AO71" s="201">
        <v>499</v>
      </c>
    </row>
    <row r="72" spans="37:41" ht="12.75">
      <c r="AK72" s="201">
        <v>510</v>
      </c>
      <c r="AL72" s="201">
        <v>10.2</v>
      </c>
      <c r="AO72" s="201">
        <v>498</v>
      </c>
    </row>
    <row r="73" spans="37:41" ht="12.75">
      <c r="AK73" s="201">
        <v>520</v>
      </c>
      <c r="AL73" s="201">
        <v>10.4</v>
      </c>
      <c r="AO73" s="201">
        <v>448</v>
      </c>
    </row>
    <row r="74" spans="37:41" ht="12.75">
      <c r="AK74" s="201">
        <v>530</v>
      </c>
      <c r="AL74" s="201">
        <v>10.6</v>
      </c>
      <c r="AO74" s="201">
        <v>430</v>
      </c>
    </row>
    <row r="75" spans="37:41" ht="12.75">
      <c r="AK75" s="201">
        <v>540</v>
      </c>
      <c r="AL75" s="201">
        <v>10.8</v>
      </c>
      <c r="AO75" s="201">
        <v>467</v>
      </c>
    </row>
    <row r="76" spans="37:41" ht="12.75">
      <c r="AK76" s="201">
        <v>550</v>
      </c>
      <c r="AL76" s="201">
        <v>11</v>
      </c>
      <c r="AO76" s="201">
        <v>423</v>
      </c>
    </row>
    <row r="77" spans="37:42" ht="12.75">
      <c r="AK77" s="201">
        <v>550</v>
      </c>
      <c r="AL77" s="201">
        <v>11</v>
      </c>
      <c r="AO77" s="201">
        <v>433</v>
      </c>
      <c r="AP77" s="201">
        <v>321</v>
      </c>
    </row>
    <row r="78" spans="37:42" ht="12.75">
      <c r="AK78" s="201">
        <v>560</v>
      </c>
      <c r="AL78" s="201">
        <v>11.2</v>
      </c>
      <c r="AO78" s="201">
        <v>413</v>
      </c>
      <c r="AP78" s="201">
        <v>301</v>
      </c>
    </row>
    <row r="79" spans="37:42" ht="12.75">
      <c r="AK79" s="201">
        <v>570</v>
      </c>
      <c r="AL79" s="201">
        <v>11.4</v>
      </c>
      <c r="AO79" s="201">
        <v>367</v>
      </c>
      <c r="AP79" s="201">
        <v>285</v>
      </c>
    </row>
    <row r="80" spans="37:42" ht="12.75">
      <c r="AK80" s="201">
        <v>580</v>
      </c>
      <c r="AL80" s="201">
        <v>11.6</v>
      </c>
      <c r="AO80" s="201">
        <v>332</v>
      </c>
      <c r="AP80" s="201">
        <v>268</v>
      </c>
    </row>
    <row r="81" spans="37:42" ht="12.75">
      <c r="AK81" s="201">
        <v>590</v>
      </c>
      <c r="AL81" s="201">
        <v>11.8</v>
      </c>
      <c r="AO81" s="201">
        <v>334</v>
      </c>
      <c r="AP81" s="201">
        <v>319</v>
      </c>
    </row>
    <row r="82" spans="37:42" ht="12.75">
      <c r="AK82" s="201">
        <v>600</v>
      </c>
      <c r="AL82" s="201">
        <v>12</v>
      </c>
      <c r="AO82" s="201">
        <v>294</v>
      </c>
      <c r="AP82" s="201">
        <v>269</v>
      </c>
    </row>
    <row r="83" spans="37:42" ht="12.75">
      <c r="AK83" s="201">
        <v>610</v>
      </c>
      <c r="AL83" s="201">
        <v>12.2</v>
      </c>
      <c r="AP83" s="201">
        <v>340</v>
      </c>
    </row>
    <row r="84" spans="37:42" ht="12.75">
      <c r="AK84" s="201">
        <v>620</v>
      </c>
      <c r="AL84" s="201">
        <v>12.4</v>
      </c>
      <c r="AP84" s="201">
        <v>364</v>
      </c>
    </row>
    <row r="85" spans="37:42" ht="12.75">
      <c r="AK85" s="201">
        <v>630</v>
      </c>
      <c r="AL85" s="201">
        <v>12.6</v>
      </c>
      <c r="AP85" s="201">
        <v>376</v>
      </c>
    </row>
    <row r="86" spans="37:42" ht="12.75">
      <c r="AK86" s="201">
        <v>640</v>
      </c>
      <c r="AL86" s="201">
        <v>12.8</v>
      </c>
      <c r="AP86" s="201">
        <v>424</v>
      </c>
    </row>
    <row r="87" spans="37:42" ht="12.75">
      <c r="AK87" s="201">
        <v>650</v>
      </c>
      <c r="AL87" s="201">
        <v>13</v>
      </c>
      <c r="AP87" s="201">
        <v>434</v>
      </c>
    </row>
    <row r="88" spans="37:42" ht="12.75">
      <c r="AK88" s="201">
        <v>660</v>
      </c>
      <c r="AL88" s="201">
        <v>13.2</v>
      </c>
      <c r="AP88" s="201">
        <v>466</v>
      </c>
    </row>
    <row r="89" spans="37:42" ht="12.75">
      <c r="AK89" s="201">
        <v>670</v>
      </c>
      <c r="AL89" s="201">
        <v>13.4</v>
      </c>
      <c r="AP89" s="201">
        <v>439</v>
      </c>
    </row>
    <row r="90" spans="37:42" ht="12.75">
      <c r="AK90" s="201">
        <v>675</v>
      </c>
      <c r="AL90" s="201">
        <v>13.5</v>
      </c>
      <c r="AP90" s="201">
        <v>501</v>
      </c>
    </row>
    <row r="91" spans="37:42" ht="12.75">
      <c r="AK91" s="201">
        <v>680</v>
      </c>
      <c r="AL91" s="201">
        <v>13.6</v>
      </c>
      <c r="AP91" s="201">
        <v>506</v>
      </c>
    </row>
    <row r="92" spans="37:42" ht="12.75">
      <c r="AK92" s="201">
        <v>690</v>
      </c>
      <c r="AL92" s="201">
        <v>13.8</v>
      </c>
      <c r="AP92" s="201">
        <v>489</v>
      </c>
    </row>
    <row r="93" spans="37:42" ht="12.75">
      <c r="AK93" s="201">
        <v>700</v>
      </c>
      <c r="AL93" s="201">
        <v>14</v>
      </c>
      <c r="AP93" s="201">
        <v>536</v>
      </c>
    </row>
    <row r="94" spans="37:42" ht="12.75">
      <c r="AK94" s="201">
        <v>705</v>
      </c>
      <c r="AL94" s="201">
        <v>14.1</v>
      </c>
      <c r="AP94" s="201">
        <v>496</v>
      </c>
    </row>
    <row r="95" spans="37:42" ht="12.75">
      <c r="AK95" s="201">
        <v>710</v>
      </c>
      <c r="AL95" s="201">
        <v>14.2</v>
      </c>
      <c r="AP95" s="201">
        <v>540</v>
      </c>
    </row>
    <row r="96" spans="37:42" ht="12.75">
      <c r="AK96" s="201">
        <v>720</v>
      </c>
      <c r="AL96" s="201">
        <v>14.4</v>
      </c>
      <c r="AP96" s="201">
        <v>489</v>
      </c>
    </row>
    <row r="97" spans="37:42" ht="12.75">
      <c r="AK97" s="201">
        <v>730</v>
      </c>
      <c r="AL97" s="201">
        <v>14.6</v>
      </c>
      <c r="AP97" s="201">
        <v>524</v>
      </c>
    </row>
    <row r="98" spans="37:42" ht="12.75">
      <c r="AK98" s="201">
        <v>740</v>
      </c>
      <c r="AL98" s="201">
        <v>14.8</v>
      </c>
      <c r="AP98" s="201">
        <v>515</v>
      </c>
    </row>
    <row r="99" spans="37:42" ht="12.75">
      <c r="AK99" s="201">
        <v>750</v>
      </c>
      <c r="AL99" s="201">
        <v>15</v>
      </c>
      <c r="AP99" s="201">
        <v>518</v>
      </c>
    </row>
    <row r="100" spans="37:42" ht="12.75">
      <c r="AK100" s="201">
        <v>755</v>
      </c>
      <c r="AL100" s="201">
        <v>15.1</v>
      </c>
      <c r="AP100" s="201">
        <v>527</v>
      </c>
    </row>
    <row r="101" spans="37:42" ht="12.75">
      <c r="AK101" s="201">
        <v>760</v>
      </c>
      <c r="AL101" s="201">
        <v>15.2</v>
      </c>
      <c r="AP101" s="201">
        <v>494</v>
      </c>
    </row>
    <row r="102" spans="37:42" ht="12.75">
      <c r="AK102" s="201">
        <v>770</v>
      </c>
      <c r="AL102" s="201">
        <v>15.4</v>
      </c>
      <c r="AP102" s="201">
        <v>536</v>
      </c>
    </row>
    <row r="103" spans="37:42" ht="12.75">
      <c r="AK103" s="201">
        <v>780</v>
      </c>
      <c r="AL103" s="201">
        <v>15.6</v>
      </c>
      <c r="AP103" s="201">
        <v>489</v>
      </c>
    </row>
    <row r="104" spans="37:42" ht="12.75">
      <c r="AK104" s="201">
        <v>790</v>
      </c>
      <c r="AL104" s="201">
        <v>15.8</v>
      </c>
      <c r="AP104" s="201">
        <v>490</v>
      </c>
    </row>
    <row r="105" spans="37:42" ht="12.75">
      <c r="AK105" s="201">
        <v>800</v>
      </c>
      <c r="AL105" s="201">
        <v>16</v>
      </c>
      <c r="AP105" s="201">
        <v>457</v>
      </c>
    </row>
    <row r="106" spans="37:42" ht="12.75">
      <c r="AK106" s="201">
        <v>810</v>
      </c>
      <c r="AL106" s="201">
        <v>16.2</v>
      </c>
      <c r="AP106" s="201">
        <v>447</v>
      </c>
    </row>
    <row r="107" spans="37:42" ht="12.75">
      <c r="AK107" s="201">
        <v>820</v>
      </c>
      <c r="AL107" s="201">
        <v>16.4</v>
      </c>
      <c r="AP107" s="201">
        <v>387</v>
      </c>
    </row>
    <row r="108" spans="37:43" ht="12.75">
      <c r="AK108" s="201">
        <v>830</v>
      </c>
      <c r="AL108" s="201">
        <v>16.6</v>
      </c>
      <c r="AP108" s="201">
        <v>353</v>
      </c>
      <c r="AQ108" s="201">
        <v>300</v>
      </c>
    </row>
    <row r="109" spans="37:43" ht="12.75">
      <c r="AK109" s="201">
        <v>840</v>
      </c>
      <c r="AL109" s="201">
        <v>16.8</v>
      </c>
      <c r="AP109" s="201">
        <v>335</v>
      </c>
      <c r="AQ109" s="201">
        <v>303</v>
      </c>
    </row>
    <row r="110" spans="37:43" ht="12.75">
      <c r="AK110" s="201">
        <v>850</v>
      </c>
      <c r="AL110" s="201">
        <v>17</v>
      </c>
      <c r="AP110" s="201">
        <v>322</v>
      </c>
      <c r="AQ110" s="201">
        <v>314</v>
      </c>
    </row>
    <row r="111" spans="37:43" ht="12.75">
      <c r="AK111" s="201">
        <v>860</v>
      </c>
      <c r="AL111" s="201">
        <v>17.2</v>
      </c>
      <c r="AP111" s="201">
        <v>283</v>
      </c>
      <c r="AQ111" s="201">
        <v>306</v>
      </c>
    </row>
    <row r="112" spans="37:43" ht="12.75">
      <c r="AK112" s="201">
        <v>870</v>
      </c>
      <c r="AL112" s="201">
        <v>17.4</v>
      </c>
      <c r="AQ112" s="201">
        <v>287</v>
      </c>
    </row>
    <row r="113" spans="37:43" ht="12.75">
      <c r="AK113" s="201">
        <v>880</v>
      </c>
      <c r="AL113" s="201">
        <v>17.6</v>
      </c>
      <c r="AQ113" s="201">
        <v>347</v>
      </c>
    </row>
    <row r="114" spans="37:43" ht="12.75">
      <c r="AK114" s="201">
        <v>890</v>
      </c>
      <c r="AL114" s="201">
        <v>17.8</v>
      </c>
      <c r="AQ114" s="201">
        <v>386</v>
      </c>
    </row>
    <row r="115" spans="37:43" ht="12.75">
      <c r="AK115" s="201">
        <v>895</v>
      </c>
      <c r="AL115" s="201">
        <v>17.9</v>
      </c>
      <c r="AQ115" s="201">
        <v>381</v>
      </c>
    </row>
    <row r="116" spans="37:43" ht="12.75">
      <c r="AK116" s="201">
        <v>900</v>
      </c>
      <c r="AL116" s="201">
        <v>18</v>
      </c>
      <c r="AQ116" s="201">
        <v>352</v>
      </c>
    </row>
    <row r="117" spans="37:43" ht="12.75">
      <c r="AK117" s="201">
        <v>910</v>
      </c>
      <c r="AL117" s="201">
        <v>18.2</v>
      </c>
      <c r="AQ117" s="201">
        <v>401</v>
      </c>
    </row>
    <row r="118" spans="37:43" ht="12.75">
      <c r="AK118" s="201">
        <v>920</v>
      </c>
      <c r="AL118" s="201">
        <v>18.4</v>
      </c>
      <c r="AQ118" s="201">
        <v>460</v>
      </c>
    </row>
    <row r="119" spans="37:43" ht="12.75">
      <c r="AK119" s="201">
        <v>930</v>
      </c>
      <c r="AL119" s="201">
        <v>18.6</v>
      </c>
      <c r="AQ119" s="201">
        <v>491</v>
      </c>
    </row>
    <row r="120" spans="37:43" ht="12.75">
      <c r="AK120" s="201">
        <v>940</v>
      </c>
      <c r="AL120" s="201">
        <v>18.8</v>
      </c>
      <c r="AQ120" s="201">
        <v>468</v>
      </c>
    </row>
    <row r="121" spans="37:43" ht="12.75">
      <c r="AK121" s="201">
        <v>950</v>
      </c>
      <c r="AL121" s="201">
        <v>19</v>
      </c>
      <c r="AQ121" s="201">
        <v>491</v>
      </c>
    </row>
    <row r="122" spans="37:43" ht="12.75">
      <c r="AK122" s="201">
        <v>960</v>
      </c>
      <c r="AL122" s="201">
        <v>19.2</v>
      </c>
      <c r="AQ122" s="201">
        <v>501</v>
      </c>
    </row>
    <row r="123" spans="37:43" ht="12.75">
      <c r="AK123" s="201">
        <v>970</v>
      </c>
      <c r="AL123" s="201">
        <v>19.4</v>
      </c>
      <c r="AQ123" s="201">
        <v>539</v>
      </c>
    </row>
    <row r="124" spans="37:43" ht="12.75">
      <c r="AK124" s="201">
        <v>980</v>
      </c>
      <c r="AL124" s="201">
        <v>19.6</v>
      </c>
      <c r="AQ124" s="201">
        <v>466</v>
      </c>
    </row>
    <row r="125" spans="37:43" ht="12.75">
      <c r="AK125" s="201">
        <v>990</v>
      </c>
      <c r="AL125" s="201">
        <v>19.8</v>
      </c>
      <c r="AQ125" s="201">
        <v>540</v>
      </c>
    </row>
    <row r="126" spans="37:43" ht="12.75">
      <c r="AK126" s="201">
        <v>1000</v>
      </c>
      <c r="AL126" s="201">
        <v>20</v>
      </c>
      <c r="AQ126" s="201">
        <v>538</v>
      </c>
    </row>
    <row r="127" spans="37:43" ht="12.75">
      <c r="AK127" s="201">
        <v>1010</v>
      </c>
      <c r="AL127" s="201">
        <v>20.2</v>
      </c>
      <c r="AQ127" s="201">
        <v>523</v>
      </c>
    </row>
    <row r="128" spans="37:43" ht="12.75">
      <c r="AK128" s="201">
        <v>1020</v>
      </c>
      <c r="AL128" s="201">
        <v>20.4</v>
      </c>
      <c r="AQ128" s="201">
        <v>520</v>
      </c>
    </row>
    <row r="129" spans="37:43" ht="12.75">
      <c r="AK129" s="201">
        <v>1030</v>
      </c>
      <c r="AL129" s="201">
        <v>20.6</v>
      </c>
      <c r="AQ129" s="201">
        <v>467</v>
      </c>
    </row>
    <row r="130" spans="37:43" ht="12.75">
      <c r="AK130" s="201">
        <v>1040</v>
      </c>
      <c r="AL130" s="201">
        <v>20.8</v>
      </c>
      <c r="AQ130" s="201">
        <v>497</v>
      </c>
    </row>
    <row r="131" spans="37:43" ht="12.75">
      <c r="AK131" s="201">
        <v>1050</v>
      </c>
      <c r="AL131" s="201">
        <v>21</v>
      </c>
      <c r="AQ131" s="201">
        <v>494</v>
      </c>
    </row>
    <row r="132" spans="37:43" ht="12.75">
      <c r="AK132" s="201">
        <v>1060</v>
      </c>
      <c r="AL132" s="201">
        <v>21.2</v>
      </c>
      <c r="AQ132" s="201">
        <v>462</v>
      </c>
    </row>
    <row r="133" spans="37:43" ht="12.75">
      <c r="AK133" s="201">
        <v>1070</v>
      </c>
      <c r="AL133" s="201">
        <v>21.4</v>
      </c>
      <c r="AQ133" s="201">
        <v>469</v>
      </c>
    </row>
    <row r="134" spans="37:43" ht="12.75">
      <c r="AK134" s="201">
        <v>1080</v>
      </c>
      <c r="AL134" s="201">
        <v>21.6</v>
      </c>
      <c r="AQ134" s="201">
        <v>409</v>
      </c>
    </row>
    <row r="135" spans="37:44" ht="12.75">
      <c r="AK135" s="201">
        <v>1090</v>
      </c>
      <c r="AL135" s="201">
        <v>21.8</v>
      </c>
      <c r="AQ135" s="201">
        <v>373</v>
      </c>
      <c r="AR135" s="201">
        <v>302</v>
      </c>
    </row>
    <row r="136" spans="37:44" ht="12.75">
      <c r="AK136" s="201">
        <v>1095</v>
      </c>
      <c r="AL136" s="201">
        <v>21.9</v>
      </c>
      <c r="AQ136" s="201">
        <v>380</v>
      </c>
      <c r="AR136" s="201">
        <v>316</v>
      </c>
    </row>
    <row r="137" spans="37:44" ht="12.75">
      <c r="AK137" s="201">
        <v>1100</v>
      </c>
      <c r="AL137" s="201">
        <v>22</v>
      </c>
      <c r="AQ137" s="201">
        <v>333</v>
      </c>
      <c r="AR137" s="201">
        <v>338</v>
      </c>
    </row>
    <row r="138" spans="37:44" ht="12.75">
      <c r="AK138" s="201">
        <v>1110</v>
      </c>
      <c r="AL138" s="201">
        <v>22.2</v>
      </c>
      <c r="AQ138" s="201">
        <v>307</v>
      </c>
      <c r="AR138" s="201">
        <v>309</v>
      </c>
    </row>
    <row r="139" spans="37:44" ht="12.75">
      <c r="AK139" s="201">
        <v>1120</v>
      </c>
      <c r="AL139" s="201">
        <v>22.4</v>
      </c>
      <c r="AR139" s="201">
        <v>301</v>
      </c>
    </row>
    <row r="140" spans="37:44" ht="12.75">
      <c r="AK140" s="201">
        <v>1130</v>
      </c>
      <c r="AL140" s="201">
        <v>22.6</v>
      </c>
      <c r="AR140" s="201">
        <v>287</v>
      </c>
    </row>
    <row r="141" spans="37:44" ht="12.75">
      <c r="AK141" s="201">
        <v>1140</v>
      </c>
      <c r="AL141" s="201">
        <v>22.8</v>
      </c>
      <c r="AR141" s="201">
        <v>336</v>
      </c>
    </row>
    <row r="142" spans="37:44" ht="12.75">
      <c r="AK142" s="201">
        <v>1150</v>
      </c>
      <c r="AL142" s="201">
        <v>23</v>
      </c>
      <c r="AR142" s="201">
        <v>345</v>
      </c>
    </row>
    <row r="143" spans="37:44" ht="12.75">
      <c r="AK143" s="201">
        <v>1160</v>
      </c>
      <c r="AL143" s="201">
        <v>23.2</v>
      </c>
      <c r="AR143" s="201">
        <v>377</v>
      </c>
    </row>
    <row r="144" spans="37:44" ht="12.75">
      <c r="AK144" s="201">
        <v>1170</v>
      </c>
      <c r="AL144" s="201">
        <v>23.4</v>
      </c>
      <c r="AR144" s="201">
        <v>393</v>
      </c>
    </row>
    <row r="145" spans="37:44" ht="12.75">
      <c r="AK145" s="201">
        <v>1180</v>
      </c>
      <c r="AL145" s="201">
        <v>23.6</v>
      </c>
      <c r="AR145" s="201">
        <v>416</v>
      </c>
    </row>
    <row r="146" spans="37:44" ht="12.75">
      <c r="AK146" s="201">
        <v>1190</v>
      </c>
      <c r="AL146" s="201">
        <v>23.8</v>
      </c>
      <c r="AR146" s="201">
        <v>456</v>
      </c>
    </row>
    <row r="147" spans="37:44" ht="12.75">
      <c r="AK147" s="201">
        <v>1200</v>
      </c>
      <c r="AL147" s="201">
        <v>24</v>
      </c>
      <c r="AR147" s="201">
        <v>435</v>
      </c>
    </row>
    <row r="148" spans="37:44" ht="12.75">
      <c r="AK148" s="201">
        <v>1210</v>
      </c>
      <c r="AL148" s="201">
        <v>24.2</v>
      </c>
      <c r="AR148" s="201">
        <v>498</v>
      </c>
    </row>
    <row r="149" spans="37:44" ht="12.75">
      <c r="AK149" s="201">
        <v>1220</v>
      </c>
      <c r="AL149" s="201">
        <v>24.4</v>
      </c>
      <c r="AR149" s="201">
        <v>532</v>
      </c>
    </row>
    <row r="150" spans="37:44" ht="12.75">
      <c r="AK150" s="201">
        <v>1230</v>
      </c>
      <c r="AL150" s="201">
        <v>24.6</v>
      </c>
      <c r="AR150" s="201">
        <v>495</v>
      </c>
    </row>
    <row r="151" spans="37:44" ht="12.75">
      <c r="AK151" s="201">
        <v>1235</v>
      </c>
      <c r="AL151" s="201">
        <v>24.7</v>
      </c>
      <c r="AR151" s="201">
        <v>518</v>
      </c>
    </row>
    <row r="152" spans="37:44" ht="12.75">
      <c r="AK152" s="201">
        <v>1240</v>
      </c>
      <c r="AL152" s="201">
        <v>24.8</v>
      </c>
      <c r="AR152" s="201">
        <v>527</v>
      </c>
    </row>
    <row r="153" spans="37:44" ht="12.75">
      <c r="AK153" s="201">
        <v>1250</v>
      </c>
      <c r="AL153" s="201">
        <v>25</v>
      </c>
      <c r="AR153" s="201">
        <v>527</v>
      </c>
    </row>
    <row r="154" spans="37:44" ht="12.75">
      <c r="AK154" s="201">
        <v>1260</v>
      </c>
      <c r="AL154" s="201">
        <v>25.2</v>
      </c>
      <c r="AR154" s="201">
        <v>484</v>
      </c>
    </row>
    <row r="155" spans="37:44" ht="12.75">
      <c r="AK155" s="201">
        <v>1270</v>
      </c>
      <c r="AL155" s="201">
        <v>25.4</v>
      </c>
      <c r="AR155" s="201">
        <v>553</v>
      </c>
    </row>
    <row r="156" spans="37:44" ht="12.75">
      <c r="AK156" s="201">
        <v>1280</v>
      </c>
      <c r="AL156" s="201">
        <v>25.6</v>
      </c>
      <c r="AR156" s="201">
        <v>558</v>
      </c>
    </row>
    <row r="157" spans="37:44" ht="12.75">
      <c r="AK157" s="201">
        <v>1290</v>
      </c>
      <c r="AL157" s="201">
        <v>25.8</v>
      </c>
      <c r="AR157" s="201">
        <v>467</v>
      </c>
    </row>
    <row r="158" spans="37:44" ht="12.75">
      <c r="AK158" s="201">
        <v>1300</v>
      </c>
      <c r="AL158" s="201">
        <v>26</v>
      </c>
      <c r="AR158" s="201">
        <v>549</v>
      </c>
    </row>
    <row r="159" spans="37:44" ht="12.75">
      <c r="AK159" s="201">
        <v>1300</v>
      </c>
      <c r="AL159" s="201">
        <v>26</v>
      </c>
      <c r="AR159" s="201">
        <v>449</v>
      </c>
    </row>
    <row r="160" spans="37:44" ht="12.75">
      <c r="AK160" s="201">
        <v>1310</v>
      </c>
      <c r="AL160" s="201">
        <v>26.2</v>
      </c>
      <c r="AR160" s="201">
        <v>456</v>
      </c>
    </row>
    <row r="161" spans="37:44" ht="12.75">
      <c r="AK161" s="201">
        <v>1320</v>
      </c>
      <c r="AL161" s="201">
        <v>26.4</v>
      </c>
      <c r="AR161" s="201">
        <v>422</v>
      </c>
    </row>
    <row r="162" spans="37:44" ht="12.75">
      <c r="AK162" s="201">
        <v>1330</v>
      </c>
      <c r="AL162" s="201">
        <v>26.6</v>
      </c>
      <c r="AR162" s="201">
        <v>411</v>
      </c>
    </row>
    <row r="163" spans="37:44" ht="12.75">
      <c r="AK163" s="201">
        <v>1340</v>
      </c>
      <c r="AL163" s="201">
        <v>26.8</v>
      </c>
      <c r="AR163" s="201">
        <v>441</v>
      </c>
    </row>
    <row r="164" spans="37:44" ht="12.75">
      <c r="AK164" s="201">
        <v>1350</v>
      </c>
      <c r="AL164" s="201">
        <v>27</v>
      </c>
      <c r="AR164" s="201">
        <v>404</v>
      </c>
    </row>
    <row r="165" spans="37:44" ht="12.75">
      <c r="AK165" s="201">
        <v>1360</v>
      </c>
      <c r="AL165" s="201">
        <v>27.2</v>
      </c>
      <c r="AR165" s="201">
        <v>344</v>
      </c>
    </row>
    <row r="166" spans="37:44" ht="12.75">
      <c r="AK166" s="201">
        <v>1370</v>
      </c>
      <c r="AL166" s="201">
        <v>27.4</v>
      </c>
      <c r="AR166" s="201">
        <v>343</v>
      </c>
    </row>
    <row r="167" spans="37:45" ht="12.75">
      <c r="AK167" s="201">
        <v>1380</v>
      </c>
      <c r="AL167" s="201">
        <v>27.6</v>
      </c>
      <c r="AR167" s="201">
        <v>290</v>
      </c>
      <c r="AS167" s="201">
        <v>294</v>
      </c>
    </row>
    <row r="168" spans="37:45" ht="12.75">
      <c r="AK168" s="201">
        <v>1400</v>
      </c>
      <c r="AL168" s="201">
        <v>28</v>
      </c>
      <c r="AS168" s="201">
        <v>294</v>
      </c>
    </row>
    <row r="169" spans="37:45" ht="12.75">
      <c r="AK169" s="201">
        <v>1410</v>
      </c>
      <c r="AL169" s="201">
        <v>28.2</v>
      </c>
      <c r="AS169" s="201">
        <v>374</v>
      </c>
    </row>
    <row r="170" spans="37:45" ht="12.75">
      <c r="AK170" s="201">
        <v>1420</v>
      </c>
      <c r="AL170" s="201">
        <v>28.4</v>
      </c>
      <c r="AS170" s="201">
        <v>398</v>
      </c>
    </row>
    <row r="171" spans="37:45" ht="12.75">
      <c r="AK171" s="201">
        <v>1440</v>
      </c>
      <c r="AL171" s="201">
        <v>28.8</v>
      </c>
      <c r="AS171" s="201">
        <v>415</v>
      </c>
    </row>
    <row r="172" spans="37:45" ht="12.75">
      <c r="AK172" s="201">
        <v>1450</v>
      </c>
      <c r="AL172" s="201">
        <v>29</v>
      </c>
      <c r="AS172" s="201">
        <v>427</v>
      </c>
    </row>
    <row r="173" spans="37:45" ht="12.75">
      <c r="AK173" s="201">
        <v>1460</v>
      </c>
      <c r="AL173" s="201">
        <v>29.2</v>
      </c>
      <c r="AS173" s="201">
        <v>476</v>
      </c>
    </row>
    <row r="174" spans="37:45" ht="12.75">
      <c r="AK174" s="201">
        <v>1470</v>
      </c>
      <c r="AL174" s="201">
        <v>29.4</v>
      </c>
      <c r="AS174" s="201">
        <v>514</v>
      </c>
    </row>
    <row r="175" spans="37:45" ht="12.75">
      <c r="AK175" s="201">
        <v>1480</v>
      </c>
      <c r="AL175" s="201">
        <v>29.6</v>
      </c>
      <c r="AS175" s="201">
        <v>457</v>
      </c>
    </row>
    <row r="176" spans="37:45" ht="12.75">
      <c r="AK176" s="201">
        <v>1490</v>
      </c>
      <c r="AL176" s="201">
        <v>29.8</v>
      </c>
      <c r="AS176" s="201">
        <v>490</v>
      </c>
    </row>
    <row r="177" spans="37:45" ht="12.75">
      <c r="AK177" s="201">
        <v>1500</v>
      </c>
      <c r="AL177" s="201">
        <v>30</v>
      </c>
      <c r="AS177" s="201">
        <v>510</v>
      </c>
    </row>
    <row r="178" spans="37:45" ht="12.75">
      <c r="AK178" s="201">
        <v>1510</v>
      </c>
      <c r="AL178" s="201">
        <v>30.2</v>
      </c>
      <c r="AS178" s="201">
        <v>512</v>
      </c>
    </row>
    <row r="179" spans="37:45" ht="12.75">
      <c r="AK179" s="201">
        <v>1520</v>
      </c>
      <c r="AL179" s="201">
        <v>30.4</v>
      </c>
      <c r="AS179" s="201">
        <v>517</v>
      </c>
    </row>
    <row r="180" spans="37:45" ht="12.75">
      <c r="AK180" s="201">
        <v>1530</v>
      </c>
      <c r="AL180" s="201">
        <v>30.6</v>
      </c>
      <c r="AS180" s="201">
        <v>510</v>
      </c>
    </row>
    <row r="181" spans="37:45" ht="12.75">
      <c r="AK181" s="201">
        <v>1540</v>
      </c>
      <c r="AL181" s="201">
        <v>30.8</v>
      </c>
      <c r="AS181" s="201">
        <v>530</v>
      </c>
    </row>
    <row r="182" spans="37:45" ht="12.75">
      <c r="AK182" s="201">
        <v>1550</v>
      </c>
      <c r="AL182" s="201">
        <v>31</v>
      </c>
      <c r="AS182" s="201">
        <v>513</v>
      </c>
    </row>
    <row r="183" spans="37:45" ht="12.75">
      <c r="AK183" s="201">
        <v>1560</v>
      </c>
      <c r="AL183" s="201">
        <v>31.2</v>
      </c>
      <c r="AS183" s="201">
        <v>530</v>
      </c>
    </row>
    <row r="184" spans="37:45" ht="12.75">
      <c r="AK184" s="201">
        <v>1570</v>
      </c>
      <c r="AL184" s="201">
        <v>31.4</v>
      </c>
      <c r="AS184" s="201">
        <v>499</v>
      </c>
    </row>
    <row r="185" spans="37:45" ht="12.75">
      <c r="AK185" s="201">
        <v>1580</v>
      </c>
      <c r="AL185" s="201">
        <v>31.6</v>
      </c>
      <c r="AS185" s="201">
        <v>456</v>
      </c>
    </row>
    <row r="186" spans="37:45" ht="12.75">
      <c r="AK186" s="201">
        <v>1590</v>
      </c>
      <c r="AL186" s="201">
        <v>31.8</v>
      </c>
      <c r="AS186" s="201">
        <v>409</v>
      </c>
    </row>
    <row r="187" spans="37:45" ht="12.75">
      <c r="AK187" s="201">
        <v>1600</v>
      </c>
      <c r="AL187" s="201">
        <v>32</v>
      </c>
      <c r="AS187" s="201">
        <v>420</v>
      </c>
    </row>
    <row r="188" spans="37:45" ht="12.75">
      <c r="AK188" s="201">
        <v>1610</v>
      </c>
      <c r="AL188" s="201">
        <v>32.2</v>
      </c>
      <c r="AS188" s="201">
        <v>391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2005-04-08T12:26:14Z</dcterms:modified>
  <cp:category/>
  <cp:version/>
  <cp:contentType/>
  <cp:contentStatus/>
</cp:coreProperties>
</file>