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tabRatio="601" activeTab="0"/>
  </bookViews>
  <sheets>
    <sheet name="Panel" sheetId="1" r:id="rId1"/>
    <sheet name="Module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B7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Ic &gt; 110 nA</t>
        </r>
      </text>
    </comment>
  </commentList>
</comments>
</file>

<file path=xl/sharedStrings.xml><?xml version="1.0" encoding="utf-8"?>
<sst xmlns="http://schemas.openxmlformats.org/spreadsheetml/2006/main" count="216" uniqueCount="131">
  <si>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</si>
  <si>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</si>
  <si>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</si>
  <si>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</si>
  <si>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</si>
  <si>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</si>
  <si>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</si>
  <si>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</si>
  <si>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</si>
  <si>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</si>
  <si>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</si>
  <si>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</si>
  <si>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</si>
  <si>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</si>
  <si>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</si>
  <si>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</si>
  <si>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</si>
  <si>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</si>
  <si>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</si>
  <si>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</si>
  <si>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</si>
  <si>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</si>
  <si>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</si>
  <si>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</si>
  <si>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</si>
  <si>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</si>
  <si>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</si>
  <si>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</si>
  <si>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</si>
  <si>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</si>
  <si>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</si>
  <si>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</si>
  <si>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</si>
  <si>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</si>
  <si>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</si>
  <si>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</si>
  <si>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</si>
  <si>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</si>
  <si>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</si>
  <si>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</si>
  <si>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</si>
  <si>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</si>
  <si>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</si>
  <si>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</si>
  <si>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</si>
  <si>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</si>
  <si>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</si>
  <si>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</si>
  <si>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</si>
  <si>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</si>
  <si>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</si>
  <si>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</si>
  <si>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</si>
  <si>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</si>
  <si>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</si>
  <si>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</si>
  <si>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</si>
  <si>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</si>
  <si>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</si>
  <si>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</si>
  <si>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</si>
  <si>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</si>
  <si>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</si>
  <si>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t>FM_Hd_30</t>
  </si>
  <si>
    <t>MODULE    FM_Hd_30</t>
  </si>
  <si>
    <t>MODULE   FM_Hd_30</t>
  </si>
  <si>
    <t>A_133</t>
  </si>
  <si>
    <t>B_116</t>
  </si>
  <si>
    <r>
      <t>BU</t>
    </r>
    <r>
      <rPr>
        <sz val="7"/>
        <rFont val="Arial"/>
        <family val="2"/>
      </rPr>
      <t>-206 cm</t>
    </r>
  </si>
  <si>
    <t>w</t>
  </si>
  <si>
    <t>BU_6</t>
  </si>
  <si>
    <t>BU-45</t>
  </si>
  <si>
    <t>BU_6s</t>
  </si>
  <si>
    <t>X</t>
  </si>
  <si>
    <t>BU_7</t>
  </si>
  <si>
    <t>BU_7s</t>
  </si>
  <si>
    <t>A</t>
  </si>
  <si>
    <t>B</t>
  </si>
  <si>
    <t>C</t>
  </si>
  <si>
    <t>BU_8</t>
  </si>
  <si>
    <t>BU_8s</t>
  </si>
  <si>
    <t>Cu-folie</t>
  </si>
  <si>
    <t>withaut Fe55</t>
  </si>
  <si>
    <t>BU_9</t>
  </si>
  <si>
    <t>BU_9s</t>
  </si>
  <si>
    <t>BU_10</t>
  </si>
  <si>
    <t>BU_10s</t>
  </si>
  <si>
    <t>BU_11</t>
  </si>
  <si>
    <t>BU_11s</t>
  </si>
  <si>
    <t>BU_12</t>
  </si>
  <si>
    <t>BU_12s</t>
  </si>
  <si>
    <t>Ph_AL</t>
  </si>
  <si>
    <t>Ph_AU</t>
  </si>
  <si>
    <t>Ph_BL</t>
  </si>
  <si>
    <t>Ph_BU</t>
  </si>
  <si>
    <t>Ph_summ</t>
  </si>
  <si>
    <t>full</t>
  </si>
  <si>
    <t>§ 5mb</t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</si>
  <si>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</si>
  <si>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</si>
  <si>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</si>
  <si>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</si>
  <si>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</si>
  <si>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</si>
  <si>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</si>
  <si>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</si>
  <si>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t>Cu_folie</t>
  </si>
  <si>
    <r>
      <t>Cu</t>
    </r>
    <r>
      <rPr>
        <b/>
        <sz val="8"/>
        <rFont val="Arial"/>
        <family val="2"/>
      </rPr>
      <t>_folie</t>
    </r>
  </si>
  <si>
    <t>mean</t>
  </si>
  <si>
    <t>BG</t>
  </si>
  <si>
    <r>
      <t>"</t>
    </r>
    <r>
      <rPr>
        <b/>
        <i/>
        <sz val="12"/>
        <color indexed="10"/>
        <rFont val="Arial"/>
        <family val="2"/>
      </rPr>
      <t>-</t>
    </r>
    <r>
      <rPr>
        <b/>
        <i/>
        <sz val="10"/>
        <color indexed="10"/>
        <rFont val="Arial"/>
        <family val="2"/>
      </rPr>
      <t>B/2A"</t>
    </r>
  </si>
  <si>
    <t>Sigma</t>
  </si>
  <si>
    <t>7_6</t>
  </si>
  <si>
    <t>8_7</t>
  </si>
  <si>
    <t>10_11</t>
  </si>
  <si>
    <t>11_12</t>
  </si>
  <si>
    <t>9_8</t>
  </si>
  <si>
    <r>
      <t>Ch</t>
    </r>
    <r>
      <rPr>
        <vertAlign val="subscript"/>
        <sz val="10"/>
        <rFont val="Arial"/>
        <family val="2"/>
      </rPr>
      <t>i+1</t>
    </r>
    <r>
      <rPr>
        <sz val="10"/>
        <rFont val="Arial"/>
        <family val="0"/>
      </rPr>
      <t>_</t>
    </r>
    <r>
      <rPr>
        <b/>
        <i/>
        <sz val="10"/>
        <rFont val="Arial"/>
        <family val="2"/>
      </rPr>
      <t>Ch</t>
    </r>
    <r>
      <rPr>
        <vertAlign val="subscript"/>
        <sz val="10"/>
        <rFont val="Arial"/>
        <family val="2"/>
      </rPr>
      <t>i</t>
    </r>
  </si>
  <si>
    <r>
      <t>D</t>
    </r>
    <r>
      <rPr>
        <b/>
        <sz val="10"/>
        <rFont val="Arial"/>
        <family val="0"/>
      </rPr>
      <t xml:space="preserve"> </t>
    </r>
    <r>
      <rPr>
        <sz val="8"/>
        <rFont val="Arial"/>
        <family val="2"/>
      </rPr>
      <t>, mm</t>
    </r>
  </si>
  <si>
    <t>10_9</t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</si>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</sst>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9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5"/>
      <name val="Arial"/>
      <family val="0"/>
    </font>
    <font>
      <sz val="10.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sz val="6.75"/>
      <name val="Arial"/>
      <family val="2"/>
    </font>
    <font>
      <vertAlign val="subscript"/>
      <sz val="8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"/>
      <name val="Arial"/>
      <family val="2"/>
    </font>
    <font>
      <sz val="1.75"/>
      <name val="Arial"/>
      <family val="0"/>
    </font>
    <font>
      <sz val="1.5"/>
      <name val="Arial"/>
      <family val="0"/>
    </font>
    <font>
      <sz val="1.25"/>
      <name val="Arial"/>
      <family val="2"/>
    </font>
    <font>
      <sz val="2"/>
      <name val="Arial"/>
      <family val="0"/>
    </font>
    <font>
      <b/>
      <i/>
      <sz val="1.25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sz val="8.25"/>
      <name val="Arial"/>
      <family val="2"/>
    </font>
    <font>
      <vertAlign val="subscript"/>
      <sz val="8.25"/>
      <name val="Arial"/>
      <family val="2"/>
    </font>
    <font>
      <b/>
      <sz val="5.75"/>
      <name val="Arial"/>
      <family val="2"/>
    </font>
    <font>
      <sz val="5.75"/>
      <name val="Arial"/>
      <family val="2"/>
    </font>
    <font>
      <sz val="10.25"/>
      <name val="Arial"/>
      <family val="0"/>
    </font>
    <font>
      <b/>
      <i/>
      <sz val="9"/>
      <color indexed="12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vertAlign val="superscript"/>
      <sz val="8.25"/>
      <name val="Arial"/>
      <family val="0"/>
    </font>
    <font>
      <vertAlign val="superscript"/>
      <sz val="8"/>
      <name val="Arial"/>
      <family val="0"/>
    </font>
    <font>
      <b/>
      <i/>
      <sz val="9.75"/>
      <color indexed="17"/>
      <name val="Georgia"/>
      <family val="1"/>
    </font>
    <font>
      <sz val="9.75"/>
      <name val="Arial"/>
      <family val="0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sz val="10"/>
      <name val="Georgia"/>
      <family val="1"/>
    </font>
    <font>
      <sz val="5"/>
      <name val="Arial"/>
      <family val="2"/>
    </font>
    <font>
      <b/>
      <i/>
      <vertAlign val="superscript"/>
      <sz val="10"/>
      <name val="Arial"/>
      <family val="2"/>
    </font>
    <font>
      <b/>
      <i/>
      <vertAlign val="superscript"/>
      <sz val="9.5"/>
      <name val="Arial"/>
      <family val="2"/>
    </font>
    <font>
      <sz val="5.25"/>
      <name val="Arial"/>
      <family val="2"/>
    </font>
    <font>
      <vertAlign val="superscript"/>
      <sz val="9"/>
      <name val="Arial"/>
      <family val="2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sz val="8.5"/>
      <name val="Arial"/>
      <family val="2"/>
    </font>
    <font>
      <b/>
      <sz val="6.75"/>
      <name val="Arial"/>
      <family val="2"/>
    </font>
    <font>
      <b/>
      <i/>
      <sz val="10"/>
      <color indexed="52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6.25"/>
      <name val="Arial"/>
      <family val="2"/>
    </font>
    <font>
      <b/>
      <sz val="6"/>
      <name val="Arial"/>
      <family val="2"/>
    </font>
    <font>
      <sz val="4.75"/>
      <name val="Arial"/>
      <family val="2"/>
    </font>
    <font>
      <b/>
      <vertAlign val="superscript"/>
      <sz val="9"/>
      <name val="Arial"/>
      <family val="2"/>
    </font>
    <font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4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4" fillId="3" borderId="49" xfId="0" applyFont="1" applyFill="1" applyBorder="1" applyAlignment="1">
      <alignment horizontal="left"/>
    </xf>
    <xf numFmtId="0" fontId="20" fillId="2" borderId="50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/>
    </xf>
    <xf numFmtId="0" fontId="24" fillId="3" borderId="52" xfId="0" applyFont="1" applyFill="1" applyBorder="1" applyAlignment="1">
      <alignment horizontal="center"/>
    </xf>
    <xf numFmtId="0" fontId="27" fillId="3" borderId="53" xfId="0" applyFont="1" applyFill="1" applyBorder="1" applyAlignment="1">
      <alignment horizontal="center"/>
    </xf>
    <xf numFmtId="0" fontId="24" fillId="3" borderId="54" xfId="0" applyFont="1" applyFill="1" applyBorder="1" applyAlignment="1">
      <alignment horizontal="center"/>
    </xf>
    <xf numFmtId="0" fontId="34" fillId="3" borderId="5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56" xfId="0" applyFont="1" applyBorder="1" applyAlignment="1">
      <alignment horizontal="right" vertical="center"/>
    </xf>
    <xf numFmtId="0" fontId="16" fillId="0" borderId="57" xfId="0" applyFont="1" applyBorder="1" applyAlignment="1">
      <alignment vertical="center"/>
    </xf>
    <xf numFmtId="0" fontId="35" fillId="0" borderId="58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4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4" fillId="3" borderId="59" xfId="0" applyFont="1" applyFill="1" applyBorder="1" applyAlignment="1">
      <alignment horizontal="center"/>
    </xf>
    <xf numFmtId="165" fontId="13" fillId="0" borderId="60" xfId="0" applyNumberFormat="1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1" fontId="13" fillId="0" borderId="62" xfId="0" applyNumberFormat="1" applyFont="1" applyFill="1" applyBorder="1" applyAlignment="1">
      <alignment horizontal="center" vertic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165" fontId="13" fillId="0" borderId="65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" fontId="13" fillId="0" borderId="66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65" fontId="13" fillId="0" borderId="69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4" xfId="0" applyNumberFormat="1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1" fontId="1" fillId="0" borderId="84" xfId="0" applyNumberFormat="1" applyFont="1" applyBorder="1" applyAlignment="1">
      <alignment horizont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0" fontId="57" fillId="0" borderId="17" xfId="0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0" fontId="57" fillId="0" borderId="101" xfId="0" applyFont="1" applyBorder="1" applyAlignment="1">
      <alignment horizontal="center" vertic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Border="1" applyAlignment="1">
      <alignment horizontal="center"/>
    </xf>
    <xf numFmtId="1" fontId="1" fillId="0" borderId="105" xfId="0" applyNumberFormat="1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11" xfId="0" applyNumberFormat="1" applyFont="1" applyFill="1" applyBorder="1" applyAlignment="1">
      <alignment horizontal="center"/>
    </xf>
    <xf numFmtId="1" fontId="31" fillId="2" borderId="50" xfId="0" applyNumberFormat="1" applyFont="1" applyFill="1" applyBorder="1" applyAlignment="1">
      <alignment horizontal="center"/>
    </xf>
    <xf numFmtId="1" fontId="31" fillId="2" borderId="112" xfId="0" applyNumberFormat="1" applyFont="1" applyFill="1" applyBorder="1" applyAlignment="1">
      <alignment horizontal="center"/>
    </xf>
    <xf numFmtId="1" fontId="31" fillId="2" borderId="113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14" xfId="0" applyNumberFormat="1" applyFont="1" applyFill="1" applyBorder="1" applyAlignment="1">
      <alignment horizontal="center"/>
    </xf>
    <xf numFmtId="1" fontId="31" fillId="2" borderId="115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16" xfId="0" applyNumberFormat="1" applyFont="1" applyFill="1" applyBorder="1" applyAlignment="1">
      <alignment horizontal="center"/>
    </xf>
    <xf numFmtId="1" fontId="31" fillId="2" borderId="117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18" xfId="0" applyNumberFormat="1" applyFont="1" applyFill="1" applyBorder="1" applyAlignment="1">
      <alignment horizontal="center"/>
    </xf>
    <xf numFmtId="1" fontId="31" fillId="2" borderId="119" xfId="0" applyNumberFormat="1" applyFont="1" applyFill="1" applyBorder="1" applyAlignment="1">
      <alignment horizontal="center"/>
    </xf>
    <xf numFmtId="1" fontId="31" fillId="2" borderId="120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3" fillId="5" borderId="61" xfId="0" applyFont="1" applyFill="1" applyBorder="1" applyAlignment="1">
      <alignment horizontal="center" vertical="center"/>
    </xf>
    <xf numFmtId="1" fontId="13" fillId="5" borderId="62" xfId="0" applyNumberFormat="1" applyFont="1" applyFill="1" applyBorder="1" applyAlignment="1">
      <alignment horizontal="center" vertical="center"/>
    </xf>
    <xf numFmtId="165" fontId="13" fillId="5" borderId="6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5" fontId="1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66" fillId="3" borderId="123" xfId="0" applyFont="1" applyFill="1" applyBorder="1" applyAlignment="1">
      <alignment horizontal="center"/>
    </xf>
    <xf numFmtId="0" fontId="66" fillId="3" borderId="124" xfId="0" applyFont="1" applyFill="1" applyBorder="1" applyAlignment="1">
      <alignment horizontal="center"/>
    </xf>
    <xf numFmtId="0" fontId="66" fillId="3" borderId="125" xfId="0" applyFont="1" applyFill="1" applyBorder="1" applyAlignment="1">
      <alignment horizontal="center"/>
    </xf>
    <xf numFmtId="0" fontId="68" fillId="3" borderId="18" xfId="0" applyFont="1" applyFill="1" applyBorder="1" applyAlignment="1">
      <alignment horizontal="center"/>
    </xf>
    <xf numFmtId="0" fontId="17" fillId="0" borderId="126" xfId="0" applyFont="1" applyBorder="1" applyAlignment="1">
      <alignment horizontal="center"/>
    </xf>
    <xf numFmtId="0" fontId="17" fillId="0" borderId="127" xfId="0" applyFont="1" applyBorder="1" applyAlignment="1">
      <alignment horizontal="center"/>
    </xf>
    <xf numFmtId="0" fontId="17" fillId="0" borderId="128" xfId="0" applyFont="1" applyBorder="1" applyAlignment="1">
      <alignment horizontal="center"/>
    </xf>
    <xf numFmtId="0" fontId="17" fillId="0" borderId="129" xfId="0" applyFont="1" applyBorder="1" applyAlignment="1">
      <alignment horizontal="center"/>
    </xf>
    <xf numFmtId="0" fontId="23" fillId="0" borderId="124" xfId="0" applyFont="1" applyBorder="1" applyAlignment="1">
      <alignment horizontal="center"/>
    </xf>
    <xf numFmtId="0" fontId="11" fillId="0" borderId="130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2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71" fillId="2" borderId="15" xfId="0" applyFont="1" applyFill="1" applyBorder="1" applyAlignment="1">
      <alignment horizontal="center"/>
    </xf>
    <xf numFmtId="0" fontId="13" fillId="0" borderId="132" xfId="0" applyFont="1" applyBorder="1" applyAlignment="1">
      <alignment horizontal="right" indent="2"/>
    </xf>
    <xf numFmtId="0" fontId="13" fillId="0" borderId="133" xfId="0" applyFont="1" applyBorder="1" applyAlignment="1">
      <alignment/>
    </xf>
    <xf numFmtId="0" fontId="13" fillId="0" borderId="23" xfId="0" applyFont="1" applyBorder="1" applyAlignment="1">
      <alignment/>
    </xf>
    <xf numFmtId="167" fontId="71" fillId="0" borderId="62" xfId="0" applyNumberFormat="1" applyFont="1" applyBorder="1" applyAlignment="1">
      <alignment horizontal="center"/>
    </xf>
    <xf numFmtId="167" fontId="71" fillId="0" borderId="70" xfId="0" applyNumberFormat="1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167" fontId="72" fillId="0" borderId="76" xfId="0" applyNumberFormat="1" applyFont="1" applyBorder="1" applyAlignment="1">
      <alignment horizontal="center"/>
    </xf>
    <xf numFmtId="167" fontId="72" fillId="0" borderId="135" xfId="0" applyNumberFormat="1" applyFont="1" applyBorder="1" applyAlignment="1">
      <alignment horizontal="center"/>
    </xf>
    <xf numFmtId="0" fontId="11" fillId="0" borderId="136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71" fillId="2" borderId="47" xfId="0" applyFont="1" applyFill="1" applyBorder="1" applyAlignment="1">
      <alignment horizontal="center"/>
    </xf>
    <xf numFmtId="0" fontId="13" fillId="0" borderId="137" xfId="0" applyFont="1" applyBorder="1" applyAlignment="1">
      <alignment horizontal="right" indent="2"/>
    </xf>
    <xf numFmtId="0" fontId="13" fillId="0" borderId="138" xfId="0" applyFont="1" applyBorder="1" applyAlignment="1">
      <alignment/>
    </xf>
    <xf numFmtId="0" fontId="13" fillId="0" borderId="24" xfId="0" applyFont="1" applyBorder="1" applyAlignment="1">
      <alignment/>
    </xf>
    <xf numFmtId="167" fontId="71" fillId="0" borderId="61" xfId="0" applyNumberFormat="1" applyFont="1" applyBorder="1" applyAlignment="1">
      <alignment horizontal="center"/>
    </xf>
    <xf numFmtId="167" fontId="71" fillId="0" borderId="63" xfId="0" applyNumberFormat="1" applyFont="1" applyBorder="1" applyAlignment="1">
      <alignment horizontal="center"/>
    </xf>
    <xf numFmtId="0" fontId="6" fillId="0" borderId="139" xfId="0" applyFont="1" applyBorder="1" applyAlignment="1">
      <alignment horizontal="center"/>
    </xf>
    <xf numFmtId="167" fontId="72" fillId="0" borderId="140" xfId="0" applyNumberFormat="1" applyFont="1" applyBorder="1" applyAlignment="1">
      <alignment horizontal="center"/>
    </xf>
    <xf numFmtId="167" fontId="72" fillId="0" borderId="141" xfId="0" applyNumberFormat="1" applyFont="1" applyBorder="1" applyAlignment="1">
      <alignment horizontal="center"/>
    </xf>
    <xf numFmtId="0" fontId="11" fillId="0" borderId="142" xfId="0" applyFont="1" applyBorder="1" applyAlignment="1">
      <alignment horizontal="center"/>
    </xf>
    <xf numFmtId="0" fontId="13" fillId="0" borderId="143" xfId="0" applyFont="1" applyBorder="1" applyAlignment="1">
      <alignment horizontal="center"/>
    </xf>
    <xf numFmtId="0" fontId="13" fillId="0" borderId="144" xfId="0" applyFont="1" applyBorder="1" applyAlignment="1">
      <alignment horizontal="center"/>
    </xf>
    <xf numFmtId="0" fontId="71" fillId="2" borderId="145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13" fillId="0" borderId="137" xfId="0" applyFont="1" applyFill="1" applyBorder="1" applyAlignment="1">
      <alignment horizontal="right" indent="2"/>
    </xf>
    <xf numFmtId="0" fontId="0" fillId="0" borderId="146" xfId="0" applyBorder="1" applyAlignment="1">
      <alignment/>
    </xf>
    <xf numFmtId="0" fontId="0" fillId="0" borderId="104" xfId="0" applyBorder="1" applyAlignment="1">
      <alignment/>
    </xf>
    <xf numFmtId="167" fontId="13" fillId="0" borderId="143" xfId="0" applyNumberFormat="1" applyFont="1" applyBorder="1" applyAlignment="1">
      <alignment horizontal="center"/>
    </xf>
    <xf numFmtId="167" fontId="13" fillId="0" borderId="147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65" fontId="13" fillId="0" borderId="24" xfId="0" applyNumberFormat="1" applyFont="1" applyFill="1" applyBorder="1" applyAlignment="1">
      <alignment horizontal="right" indent="2"/>
    </xf>
    <xf numFmtId="165" fontId="0" fillId="0" borderId="0" xfId="0" applyNumberFormat="1" applyAlignment="1">
      <alignment/>
    </xf>
    <xf numFmtId="0" fontId="1" fillId="0" borderId="148" xfId="0" applyFont="1" applyBorder="1" applyAlignment="1">
      <alignment horizontal="center"/>
    </xf>
    <xf numFmtId="165" fontId="1" fillId="0" borderId="10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3" borderId="0" xfId="0" applyFill="1" applyAlignment="1">
      <alignment horizontal="center"/>
    </xf>
    <xf numFmtId="1" fontId="17" fillId="3" borderId="0" xfId="0" applyNumberFormat="1" applyFont="1" applyFill="1" applyAlignment="1">
      <alignment horizontal="center"/>
    </xf>
    <xf numFmtId="1" fontId="86" fillId="0" borderId="0" xfId="0" applyNumberFormat="1" applyFont="1" applyAlignment="1">
      <alignment horizontal="center"/>
    </xf>
    <xf numFmtId="1" fontId="0" fillId="3" borderId="0" xfId="0" applyNumberFormat="1" applyFill="1" applyAlignment="1">
      <alignment horizontal="center"/>
    </xf>
    <xf numFmtId="1" fontId="8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8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95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95" fillId="2" borderId="61" xfId="0" applyFont="1" applyFill="1" applyBorder="1" applyAlignment="1">
      <alignment horizontal="center"/>
    </xf>
    <xf numFmtId="0" fontId="15" fillId="2" borderId="61" xfId="0" applyFont="1" applyFill="1" applyBorder="1" applyAlignment="1">
      <alignment horizontal="center"/>
    </xf>
    <xf numFmtId="1" fontId="15" fillId="0" borderId="61" xfId="0" applyNumberFormat="1" applyFont="1" applyBorder="1" applyAlignment="1">
      <alignment horizontal="center"/>
    </xf>
    <xf numFmtId="165" fontId="15" fillId="0" borderId="6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21" fontId="13" fillId="0" borderId="0" xfId="0" applyNumberFormat="1" applyFont="1" applyAlignment="1">
      <alignment/>
    </xf>
    <xf numFmtId="14" fontId="13" fillId="2" borderId="0" xfId="0" applyNumberFormat="1" applyFont="1" applyFill="1" applyAlignment="1">
      <alignment/>
    </xf>
    <xf numFmtId="21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8" fillId="0" borderId="0" xfId="0" applyFont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149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39" fillId="0" borderId="150" xfId="0" applyFont="1" applyBorder="1" applyAlignment="1">
      <alignment horizontal="center"/>
    </xf>
    <xf numFmtId="0" fontId="39" fillId="0" borderId="124" xfId="0" applyFont="1" applyBorder="1" applyAlignment="1">
      <alignment horizontal="center"/>
    </xf>
    <xf numFmtId="0" fontId="39" fillId="0" borderId="130" xfId="0" applyFont="1" applyBorder="1" applyAlignment="1">
      <alignment horizontal="center"/>
    </xf>
    <xf numFmtId="0" fontId="39" fillId="0" borderId="125" xfId="0" applyFont="1" applyBorder="1" applyAlignment="1">
      <alignment horizontal="center"/>
    </xf>
    <xf numFmtId="0" fontId="8" fillId="0" borderId="15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35" xfId="0" applyBorder="1" applyAlignment="1">
      <alignment horizontal="center"/>
    </xf>
    <xf numFmtId="0" fontId="24" fillId="4" borderId="126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3" xfId="0" applyBorder="1" applyAlignment="1">
      <alignment horizontal="center"/>
    </xf>
    <xf numFmtId="0" fontId="0" fillId="0" borderId="145" xfId="0" applyBorder="1" applyAlignment="1">
      <alignment horizontal="center"/>
    </xf>
    <xf numFmtId="0" fontId="8" fillId="4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FM_Hd_30_A133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275"/>
          <c:w val="0.94125"/>
          <c:h val="0.866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1929604"/>
        <c:axId val="17366437"/>
      </c:scatterChart>
      <c:valAx>
        <c:axId val="192960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66437"/>
        <c:crosses val="autoZero"/>
        <c:crossBetween val="midCat"/>
        <c:dispUnits/>
      </c:valAx>
      <c:valAx>
        <c:axId val="1736643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96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58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174.3</c:v>
                </c:pt>
                <c:pt idx="1">
                  <c:v>176.5</c:v>
                </c:pt>
                <c:pt idx="2">
                  <c:v>172.9</c:v>
                </c:pt>
                <c:pt idx="3">
                  <c:v>171.7</c:v>
                </c:pt>
                <c:pt idx="4">
                  <c:v>172.8</c:v>
                </c:pt>
                <c:pt idx="5">
                  <c:v>172.6</c:v>
                </c:pt>
                <c:pt idx="6">
                  <c:v>173.2</c:v>
                </c:pt>
                <c:pt idx="7">
                  <c:v>175</c:v>
                </c:pt>
                <c:pt idx="8">
                  <c:v>178.3</c:v>
                </c:pt>
                <c:pt idx="9">
                  <c:v>179</c:v>
                </c:pt>
                <c:pt idx="10">
                  <c:v>178.7</c:v>
                </c:pt>
                <c:pt idx="11">
                  <c:v>177.7</c:v>
                </c:pt>
                <c:pt idx="12">
                  <c:v>184.2</c:v>
                </c:pt>
                <c:pt idx="13">
                  <c:v>181</c:v>
                </c:pt>
                <c:pt idx="14">
                  <c:v>176.1</c:v>
                </c:pt>
                <c:pt idx="15">
                  <c:v>175.5</c:v>
                </c:pt>
                <c:pt idx="16">
                  <c:v>180.1</c:v>
                </c:pt>
                <c:pt idx="17">
                  <c:v>177</c:v>
                </c:pt>
                <c:pt idx="18">
                  <c:v>182.3</c:v>
                </c:pt>
                <c:pt idx="19">
                  <c:v>184</c:v>
                </c:pt>
                <c:pt idx="20">
                  <c:v>176.7</c:v>
                </c:pt>
                <c:pt idx="21">
                  <c:v>177.6</c:v>
                </c:pt>
                <c:pt idx="22">
                  <c:v>174.7</c:v>
                </c:pt>
                <c:pt idx="23">
                  <c:v>176.7</c:v>
                </c:pt>
                <c:pt idx="24">
                  <c:v>179.1</c:v>
                </c:pt>
                <c:pt idx="25">
                  <c:v>183.2</c:v>
                </c:pt>
                <c:pt idx="26">
                  <c:v>173.7</c:v>
                </c:pt>
                <c:pt idx="27">
                  <c:v>182.4</c:v>
                </c:pt>
                <c:pt idx="28">
                  <c:v>182.9</c:v>
                </c:pt>
                <c:pt idx="29">
                  <c:v>178.9</c:v>
                </c:pt>
                <c:pt idx="30">
                  <c:v>179.9</c:v>
                </c:pt>
                <c:pt idx="31">
                  <c:v>177.7</c:v>
                </c:pt>
                <c:pt idx="32">
                  <c:v>180.5</c:v>
                </c:pt>
                <c:pt idx="33">
                  <c:v>179.9</c:v>
                </c:pt>
                <c:pt idx="34">
                  <c:v>180.2</c:v>
                </c:pt>
                <c:pt idx="35">
                  <c:v>174.5</c:v>
                </c:pt>
                <c:pt idx="36">
                  <c:v>175.7</c:v>
                </c:pt>
                <c:pt idx="37">
                  <c:v>177.7</c:v>
                </c:pt>
                <c:pt idx="38">
                  <c:v>177.2</c:v>
                </c:pt>
                <c:pt idx="39">
                  <c:v>181.3</c:v>
                </c:pt>
                <c:pt idx="40">
                  <c:v>173.9</c:v>
                </c:pt>
                <c:pt idx="41">
                  <c:v>179.4</c:v>
                </c:pt>
                <c:pt idx="42">
                  <c:v>172.3</c:v>
                </c:pt>
                <c:pt idx="43">
                  <c:v>171.2</c:v>
                </c:pt>
                <c:pt idx="44">
                  <c:v>174.4</c:v>
                </c:pt>
                <c:pt idx="45">
                  <c:v>176.6</c:v>
                </c:pt>
                <c:pt idx="46">
                  <c:v>176</c:v>
                </c:pt>
                <c:pt idx="47">
                  <c:v>175.3</c:v>
                </c:pt>
                <c:pt idx="48">
                  <c:v>175.2</c:v>
                </c:pt>
                <c:pt idx="49">
                  <c:v>177</c:v>
                </c:pt>
                <c:pt idx="50">
                  <c:v>174.1</c:v>
                </c:pt>
                <c:pt idx="51">
                  <c:v>176.3</c:v>
                </c:pt>
                <c:pt idx="52">
                  <c:v>173.8</c:v>
                </c:pt>
                <c:pt idx="53">
                  <c:v>171.3</c:v>
                </c:pt>
                <c:pt idx="54">
                  <c:v>173.2</c:v>
                </c:pt>
                <c:pt idx="55">
                  <c:v>172.2</c:v>
                </c:pt>
                <c:pt idx="56">
                  <c:v>169.5</c:v>
                </c:pt>
                <c:pt idx="57">
                  <c:v>170.3</c:v>
                </c:pt>
                <c:pt idx="58">
                  <c:v>171</c:v>
                </c:pt>
                <c:pt idx="59">
                  <c:v>172.8</c:v>
                </c:pt>
                <c:pt idx="60">
                  <c:v>174.1</c:v>
                </c:pt>
                <c:pt idx="61">
                  <c:v>172.4</c:v>
                </c:pt>
                <c:pt idx="62">
                  <c:v>168.8</c:v>
                </c:pt>
                <c:pt idx="63">
                  <c:v>174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177.1</c:v>
                </c:pt>
                <c:pt idx="1">
                  <c:v>170.9</c:v>
                </c:pt>
                <c:pt idx="2">
                  <c:v>170.3</c:v>
                </c:pt>
                <c:pt idx="3">
                  <c:v>170.3</c:v>
                </c:pt>
                <c:pt idx="4">
                  <c:v>177</c:v>
                </c:pt>
                <c:pt idx="5">
                  <c:v>175.2</c:v>
                </c:pt>
                <c:pt idx="6">
                  <c:v>171.3</c:v>
                </c:pt>
                <c:pt idx="7">
                  <c:v>173.8</c:v>
                </c:pt>
                <c:pt idx="8">
                  <c:v>175.5</c:v>
                </c:pt>
                <c:pt idx="9">
                  <c:v>175.7</c:v>
                </c:pt>
                <c:pt idx="10">
                  <c:v>178.8</c:v>
                </c:pt>
                <c:pt idx="11">
                  <c:v>177.2</c:v>
                </c:pt>
                <c:pt idx="12">
                  <c:v>175.2</c:v>
                </c:pt>
                <c:pt idx="13">
                  <c:v>172.1</c:v>
                </c:pt>
                <c:pt idx="14">
                  <c:v>173.9</c:v>
                </c:pt>
                <c:pt idx="15">
                  <c:v>169.6</c:v>
                </c:pt>
                <c:pt idx="16">
                  <c:v>173</c:v>
                </c:pt>
                <c:pt idx="17">
                  <c:v>177.7</c:v>
                </c:pt>
                <c:pt idx="18">
                  <c:v>178.5</c:v>
                </c:pt>
                <c:pt idx="19">
                  <c:v>173.1</c:v>
                </c:pt>
                <c:pt idx="20">
                  <c:v>171.3</c:v>
                </c:pt>
                <c:pt idx="21">
                  <c:v>173.5</c:v>
                </c:pt>
                <c:pt idx="22">
                  <c:v>177.1</c:v>
                </c:pt>
                <c:pt idx="23">
                  <c:v>176.7</c:v>
                </c:pt>
                <c:pt idx="24">
                  <c:v>177.1</c:v>
                </c:pt>
                <c:pt idx="25">
                  <c:v>180.4</c:v>
                </c:pt>
                <c:pt idx="26">
                  <c:v>176.7</c:v>
                </c:pt>
                <c:pt idx="27">
                  <c:v>175.1</c:v>
                </c:pt>
                <c:pt idx="28">
                  <c:v>176.1</c:v>
                </c:pt>
                <c:pt idx="29">
                  <c:v>175.9</c:v>
                </c:pt>
                <c:pt idx="30">
                  <c:v>175.9</c:v>
                </c:pt>
                <c:pt idx="31">
                  <c:v>176.6</c:v>
                </c:pt>
                <c:pt idx="32">
                  <c:v>173.3</c:v>
                </c:pt>
                <c:pt idx="33">
                  <c:v>171.2</c:v>
                </c:pt>
                <c:pt idx="34">
                  <c:v>176.1</c:v>
                </c:pt>
                <c:pt idx="35">
                  <c:v>177.9</c:v>
                </c:pt>
                <c:pt idx="36">
                  <c:v>180.1</c:v>
                </c:pt>
                <c:pt idx="37">
                  <c:v>175.9</c:v>
                </c:pt>
                <c:pt idx="38">
                  <c:v>171</c:v>
                </c:pt>
                <c:pt idx="39">
                  <c:v>175.8</c:v>
                </c:pt>
                <c:pt idx="40">
                  <c:v>177.2</c:v>
                </c:pt>
                <c:pt idx="41">
                  <c:v>174.2</c:v>
                </c:pt>
                <c:pt idx="42">
                  <c:v>171.7</c:v>
                </c:pt>
                <c:pt idx="43">
                  <c:v>172.8</c:v>
                </c:pt>
                <c:pt idx="44">
                  <c:v>176.1</c:v>
                </c:pt>
                <c:pt idx="45">
                  <c:v>173.5</c:v>
                </c:pt>
                <c:pt idx="46">
                  <c:v>172</c:v>
                </c:pt>
                <c:pt idx="47">
                  <c:v>172.7</c:v>
                </c:pt>
                <c:pt idx="48">
                  <c:v>171.4</c:v>
                </c:pt>
                <c:pt idx="49">
                  <c:v>174.4</c:v>
                </c:pt>
                <c:pt idx="50">
                  <c:v>173</c:v>
                </c:pt>
                <c:pt idx="51">
                  <c:v>175.4</c:v>
                </c:pt>
                <c:pt idx="52">
                  <c:v>170.5</c:v>
                </c:pt>
                <c:pt idx="53">
                  <c:v>171.5</c:v>
                </c:pt>
                <c:pt idx="54">
                  <c:v>170.6</c:v>
                </c:pt>
                <c:pt idx="55">
                  <c:v>171.9</c:v>
                </c:pt>
                <c:pt idx="56">
                  <c:v>171.7</c:v>
                </c:pt>
                <c:pt idx="57">
                  <c:v>169.8</c:v>
                </c:pt>
                <c:pt idx="58">
                  <c:v>174.4</c:v>
                </c:pt>
                <c:pt idx="59">
                  <c:v>171.1</c:v>
                </c:pt>
                <c:pt idx="60">
                  <c:v>169.5</c:v>
                </c:pt>
                <c:pt idx="61">
                  <c:v>172.5</c:v>
                </c:pt>
                <c:pt idx="62">
                  <c:v>168.3</c:v>
                </c:pt>
                <c:pt idx="63">
                  <c:v>167.9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177.6</c:v>
                </c:pt>
                <c:pt idx="1">
                  <c:v>172.4</c:v>
                </c:pt>
                <c:pt idx="2">
                  <c:v>176.8</c:v>
                </c:pt>
                <c:pt idx="3">
                  <c:v>174.6</c:v>
                </c:pt>
                <c:pt idx="4">
                  <c:v>174.6</c:v>
                </c:pt>
                <c:pt idx="5">
                  <c:v>174.7</c:v>
                </c:pt>
                <c:pt idx="6">
                  <c:v>175.8</c:v>
                </c:pt>
                <c:pt idx="7">
                  <c:v>173.7</c:v>
                </c:pt>
                <c:pt idx="8">
                  <c:v>176.2</c:v>
                </c:pt>
                <c:pt idx="9">
                  <c:v>180.4</c:v>
                </c:pt>
                <c:pt idx="10">
                  <c:v>182.7</c:v>
                </c:pt>
                <c:pt idx="11">
                  <c:v>176.6</c:v>
                </c:pt>
                <c:pt idx="12">
                  <c:v>178.3</c:v>
                </c:pt>
                <c:pt idx="13">
                  <c:v>175.9</c:v>
                </c:pt>
                <c:pt idx="14">
                  <c:v>178.3</c:v>
                </c:pt>
                <c:pt idx="15">
                  <c:v>178</c:v>
                </c:pt>
                <c:pt idx="16">
                  <c:v>179.5</c:v>
                </c:pt>
                <c:pt idx="17">
                  <c:v>174.4</c:v>
                </c:pt>
                <c:pt idx="18">
                  <c:v>174.6</c:v>
                </c:pt>
                <c:pt idx="19">
                  <c:v>177</c:v>
                </c:pt>
                <c:pt idx="20">
                  <c:v>180.8</c:v>
                </c:pt>
                <c:pt idx="21">
                  <c:v>177.4</c:v>
                </c:pt>
                <c:pt idx="22">
                  <c:v>178.7</c:v>
                </c:pt>
                <c:pt idx="23">
                  <c:v>173.4</c:v>
                </c:pt>
                <c:pt idx="24">
                  <c:v>177.1</c:v>
                </c:pt>
                <c:pt idx="25">
                  <c:v>179.2</c:v>
                </c:pt>
                <c:pt idx="26">
                  <c:v>176.5</c:v>
                </c:pt>
                <c:pt idx="27">
                  <c:v>178.1</c:v>
                </c:pt>
                <c:pt idx="28">
                  <c:v>173.8</c:v>
                </c:pt>
                <c:pt idx="29">
                  <c:v>176.9</c:v>
                </c:pt>
                <c:pt idx="30">
                  <c:v>177</c:v>
                </c:pt>
                <c:pt idx="31">
                  <c:v>176.4</c:v>
                </c:pt>
                <c:pt idx="32">
                  <c:v>175.2</c:v>
                </c:pt>
                <c:pt idx="33">
                  <c:v>173.8</c:v>
                </c:pt>
                <c:pt idx="34">
                  <c:v>177.2</c:v>
                </c:pt>
                <c:pt idx="35">
                  <c:v>182.2</c:v>
                </c:pt>
                <c:pt idx="36">
                  <c:v>177.3</c:v>
                </c:pt>
                <c:pt idx="37">
                  <c:v>164.8</c:v>
                </c:pt>
                <c:pt idx="38">
                  <c:v>178.5</c:v>
                </c:pt>
                <c:pt idx="39">
                  <c:v>178.2</c:v>
                </c:pt>
                <c:pt idx="40">
                  <c:v>171.9</c:v>
                </c:pt>
                <c:pt idx="41">
                  <c:v>177.6</c:v>
                </c:pt>
                <c:pt idx="42">
                  <c:v>175.2</c:v>
                </c:pt>
                <c:pt idx="43">
                  <c:v>172.5</c:v>
                </c:pt>
                <c:pt idx="44">
                  <c:v>175</c:v>
                </c:pt>
                <c:pt idx="45">
                  <c:v>176.3</c:v>
                </c:pt>
                <c:pt idx="46">
                  <c:v>174.4</c:v>
                </c:pt>
                <c:pt idx="47">
                  <c:v>171.8</c:v>
                </c:pt>
                <c:pt idx="48">
                  <c:v>178</c:v>
                </c:pt>
                <c:pt idx="49">
                  <c:v>181.1</c:v>
                </c:pt>
                <c:pt idx="50">
                  <c:v>172.1</c:v>
                </c:pt>
                <c:pt idx="51">
                  <c:v>171</c:v>
                </c:pt>
                <c:pt idx="52">
                  <c:v>172.3</c:v>
                </c:pt>
                <c:pt idx="53">
                  <c:v>176.2</c:v>
                </c:pt>
                <c:pt idx="54">
                  <c:v>176.8</c:v>
                </c:pt>
                <c:pt idx="55">
                  <c:v>172.3</c:v>
                </c:pt>
                <c:pt idx="56">
                  <c:v>171.6</c:v>
                </c:pt>
                <c:pt idx="57">
                  <c:v>174.1</c:v>
                </c:pt>
                <c:pt idx="58">
                  <c:v>175.5</c:v>
                </c:pt>
                <c:pt idx="59">
                  <c:v>175.3</c:v>
                </c:pt>
                <c:pt idx="60">
                  <c:v>175.4</c:v>
                </c:pt>
                <c:pt idx="61">
                  <c:v>171.2</c:v>
                </c:pt>
                <c:pt idx="62">
                  <c:v>172.8</c:v>
                </c:pt>
                <c:pt idx="63">
                  <c:v>177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176.1</c:v>
                </c:pt>
                <c:pt idx="1">
                  <c:v>176.8</c:v>
                </c:pt>
                <c:pt idx="2">
                  <c:v>176.8</c:v>
                </c:pt>
                <c:pt idx="3">
                  <c:v>178.5</c:v>
                </c:pt>
                <c:pt idx="4">
                  <c:v>177.8</c:v>
                </c:pt>
                <c:pt idx="5">
                  <c:v>174.2</c:v>
                </c:pt>
                <c:pt idx="6">
                  <c:v>180.6</c:v>
                </c:pt>
                <c:pt idx="7">
                  <c:v>171</c:v>
                </c:pt>
                <c:pt idx="8">
                  <c:v>184.1</c:v>
                </c:pt>
                <c:pt idx="9">
                  <c:v>174.3</c:v>
                </c:pt>
                <c:pt idx="10">
                  <c:v>174.6</c:v>
                </c:pt>
                <c:pt idx="11">
                  <c:v>178.3</c:v>
                </c:pt>
                <c:pt idx="12">
                  <c:v>177.8</c:v>
                </c:pt>
                <c:pt idx="13">
                  <c:v>175.9</c:v>
                </c:pt>
                <c:pt idx="14">
                  <c:v>179.2</c:v>
                </c:pt>
                <c:pt idx="15">
                  <c:v>179.9</c:v>
                </c:pt>
                <c:pt idx="16">
                  <c:v>177.4</c:v>
                </c:pt>
                <c:pt idx="17">
                  <c:v>178.5</c:v>
                </c:pt>
                <c:pt idx="18">
                  <c:v>180.9</c:v>
                </c:pt>
                <c:pt idx="19">
                  <c:v>178.7</c:v>
                </c:pt>
                <c:pt idx="20">
                  <c:v>179</c:v>
                </c:pt>
                <c:pt idx="21">
                  <c:v>170</c:v>
                </c:pt>
                <c:pt idx="22">
                  <c:v>175.4</c:v>
                </c:pt>
                <c:pt idx="23">
                  <c:v>179.5</c:v>
                </c:pt>
                <c:pt idx="24">
                  <c:v>173</c:v>
                </c:pt>
                <c:pt idx="25">
                  <c:v>178.9</c:v>
                </c:pt>
                <c:pt idx="26">
                  <c:v>175.2</c:v>
                </c:pt>
                <c:pt idx="27">
                  <c:v>181.7</c:v>
                </c:pt>
                <c:pt idx="28">
                  <c:v>181.1</c:v>
                </c:pt>
                <c:pt idx="29">
                  <c:v>182.7</c:v>
                </c:pt>
                <c:pt idx="30">
                  <c:v>176.9</c:v>
                </c:pt>
                <c:pt idx="31">
                  <c:v>181.8</c:v>
                </c:pt>
                <c:pt idx="32">
                  <c:v>177.7</c:v>
                </c:pt>
                <c:pt idx="33">
                  <c:v>177.1</c:v>
                </c:pt>
                <c:pt idx="34">
                  <c:v>180.1</c:v>
                </c:pt>
                <c:pt idx="35">
                  <c:v>179.9</c:v>
                </c:pt>
                <c:pt idx="36">
                  <c:v>181.3</c:v>
                </c:pt>
                <c:pt idx="37">
                  <c:v>176.2</c:v>
                </c:pt>
                <c:pt idx="38">
                  <c:v>178.4</c:v>
                </c:pt>
                <c:pt idx="39">
                  <c:v>178.3</c:v>
                </c:pt>
                <c:pt idx="40">
                  <c:v>178.5</c:v>
                </c:pt>
                <c:pt idx="41">
                  <c:v>176.8</c:v>
                </c:pt>
                <c:pt idx="42">
                  <c:v>178.6</c:v>
                </c:pt>
                <c:pt idx="43">
                  <c:v>176.8</c:v>
                </c:pt>
                <c:pt idx="44">
                  <c:v>181</c:v>
                </c:pt>
                <c:pt idx="45">
                  <c:v>177.9</c:v>
                </c:pt>
                <c:pt idx="46">
                  <c:v>178.6</c:v>
                </c:pt>
                <c:pt idx="47">
                  <c:v>173.6</c:v>
                </c:pt>
                <c:pt idx="48">
                  <c:v>177.7</c:v>
                </c:pt>
                <c:pt idx="49">
                  <c:v>175.1</c:v>
                </c:pt>
                <c:pt idx="50">
                  <c:v>180.7</c:v>
                </c:pt>
                <c:pt idx="51">
                  <c:v>176.2</c:v>
                </c:pt>
                <c:pt idx="52">
                  <c:v>178.2</c:v>
                </c:pt>
                <c:pt idx="53">
                  <c:v>179.5</c:v>
                </c:pt>
                <c:pt idx="54">
                  <c:v>175.8</c:v>
                </c:pt>
                <c:pt idx="55">
                  <c:v>177.9</c:v>
                </c:pt>
                <c:pt idx="56">
                  <c:v>177.7</c:v>
                </c:pt>
                <c:pt idx="57">
                  <c:v>173</c:v>
                </c:pt>
                <c:pt idx="58">
                  <c:v>178.4</c:v>
                </c:pt>
                <c:pt idx="59">
                  <c:v>170.4</c:v>
                </c:pt>
                <c:pt idx="60">
                  <c:v>180.7</c:v>
                </c:pt>
                <c:pt idx="61">
                  <c:v>178</c:v>
                </c:pt>
                <c:pt idx="62">
                  <c:v>174.9</c:v>
                </c:pt>
                <c:pt idx="63">
                  <c:v>179.2</c:v>
                </c:pt>
              </c:numCache>
            </c:numRef>
          </c:yVal>
          <c:smooth val="0"/>
        </c:ser>
        <c:axId val="51117470"/>
        <c:axId val="57404047"/>
      </c:scatterChart>
      <c:valAx>
        <c:axId val="5111747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7404047"/>
        <c:crosses val="autoZero"/>
        <c:crossBetween val="midCat"/>
        <c:dispUnits/>
      </c:valAx>
      <c:valAx>
        <c:axId val="5740404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1174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  <c:pt idx="0">
                  <c:v>178</c:v>
                </c:pt>
                <c:pt idx="1">
                  <c:v>173.6</c:v>
                </c:pt>
                <c:pt idx="2">
                  <c:v>173.6</c:v>
                </c:pt>
                <c:pt idx="3">
                  <c:v>172.9</c:v>
                </c:pt>
                <c:pt idx="4">
                  <c:v>171.4</c:v>
                </c:pt>
                <c:pt idx="5">
                  <c:v>175.1</c:v>
                </c:pt>
                <c:pt idx="6">
                  <c:v>170</c:v>
                </c:pt>
                <c:pt idx="7">
                  <c:v>174.8</c:v>
                </c:pt>
                <c:pt idx="8">
                  <c:v>179.4</c:v>
                </c:pt>
                <c:pt idx="9">
                  <c:v>182.2</c:v>
                </c:pt>
                <c:pt idx="10">
                  <c:v>175.7</c:v>
                </c:pt>
                <c:pt idx="11">
                  <c:v>172.1</c:v>
                </c:pt>
                <c:pt idx="12">
                  <c:v>177</c:v>
                </c:pt>
                <c:pt idx="13">
                  <c:v>173.4</c:v>
                </c:pt>
                <c:pt idx="14">
                  <c:v>178.7</c:v>
                </c:pt>
                <c:pt idx="15">
                  <c:v>178.3</c:v>
                </c:pt>
                <c:pt idx="16">
                  <c:v>179.7</c:v>
                </c:pt>
                <c:pt idx="17">
                  <c:v>180.8</c:v>
                </c:pt>
                <c:pt idx="18">
                  <c:v>179.9</c:v>
                </c:pt>
                <c:pt idx="19">
                  <c:v>175.3</c:v>
                </c:pt>
                <c:pt idx="20">
                  <c:v>175.7</c:v>
                </c:pt>
                <c:pt idx="21">
                  <c:v>176.1</c:v>
                </c:pt>
                <c:pt idx="22">
                  <c:v>177.6</c:v>
                </c:pt>
                <c:pt idx="23">
                  <c:v>175.8</c:v>
                </c:pt>
                <c:pt idx="24">
                  <c:v>179</c:v>
                </c:pt>
                <c:pt idx="25">
                  <c:v>178.9</c:v>
                </c:pt>
                <c:pt idx="26">
                  <c:v>176.3</c:v>
                </c:pt>
                <c:pt idx="27">
                  <c:v>178</c:v>
                </c:pt>
                <c:pt idx="28">
                  <c:v>176.6</c:v>
                </c:pt>
                <c:pt idx="29">
                  <c:v>175.5</c:v>
                </c:pt>
                <c:pt idx="30">
                  <c:v>173.4</c:v>
                </c:pt>
                <c:pt idx="31">
                  <c:v>177.3</c:v>
                </c:pt>
                <c:pt idx="32">
                  <c:v>175.3</c:v>
                </c:pt>
                <c:pt idx="33">
                  <c:v>173.9</c:v>
                </c:pt>
                <c:pt idx="34">
                  <c:v>176.6</c:v>
                </c:pt>
                <c:pt idx="35">
                  <c:v>178</c:v>
                </c:pt>
                <c:pt idx="36">
                  <c:v>178.3</c:v>
                </c:pt>
                <c:pt idx="37">
                  <c:v>177.3</c:v>
                </c:pt>
                <c:pt idx="38">
                  <c:v>178.1</c:v>
                </c:pt>
                <c:pt idx="39">
                  <c:v>175.3</c:v>
                </c:pt>
                <c:pt idx="40">
                  <c:v>175.8</c:v>
                </c:pt>
                <c:pt idx="41">
                  <c:v>175.2</c:v>
                </c:pt>
                <c:pt idx="42">
                  <c:v>176.9</c:v>
                </c:pt>
                <c:pt idx="43">
                  <c:v>173</c:v>
                </c:pt>
                <c:pt idx="44">
                  <c:v>176.3</c:v>
                </c:pt>
                <c:pt idx="45">
                  <c:v>177.6</c:v>
                </c:pt>
                <c:pt idx="46">
                  <c:v>176.1</c:v>
                </c:pt>
                <c:pt idx="47">
                  <c:v>173.7</c:v>
                </c:pt>
                <c:pt idx="48">
                  <c:v>173.6</c:v>
                </c:pt>
                <c:pt idx="49">
                  <c:v>174.9</c:v>
                </c:pt>
                <c:pt idx="50">
                  <c:v>173</c:v>
                </c:pt>
                <c:pt idx="51">
                  <c:v>176.6</c:v>
                </c:pt>
                <c:pt idx="52">
                  <c:v>177.6</c:v>
                </c:pt>
                <c:pt idx="53">
                  <c:v>174.8</c:v>
                </c:pt>
                <c:pt idx="54">
                  <c:v>173.4</c:v>
                </c:pt>
              </c:numCache>
            </c:numRef>
          </c:xVal>
          <c:yVal>
            <c:numRef>
              <c:f>Module!$L$10:$L$64</c:f>
              <c:numCache>
                <c:ptCount val="55"/>
                <c:pt idx="0">
                  <c:v>187.5</c:v>
                </c:pt>
                <c:pt idx="1">
                  <c:v>182.4</c:v>
                </c:pt>
                <c:pt idx="2">
                  <c:v>188.5</c:v>
                </c:pt>
                <c:pt idx="3">
                  <c:v>183.6</c:v>
                </c:pt>
                <c:pt idx="4">
                  <c:v>188.2</c:v>
                </c:pt>
                <c:pt idx="5">
                  <c:v>189</c:v>
                </c:pt>
                <c:pt idx="6">
                  <c:v>182.5</c:v>
                </c:pt>
                <c:pt idx="7">
                  <c:v>185.9</c:v>
                </c:pt>
                <c:pt idx="8">
                  <c:v>190.8</c:v>
                </c:pt>
                <c:pt idx="9">
                  <c:v>186.8</c:v>
                </c:pt>
                <c:pt idx="10">
                  <c:v>186.3</c:v>
                </c:pt>
                <c:pt idx="11">
                  <c:v>192</c:v>
                </c:pt>
                <c:pt idx="12">
                  <c:v>186.4</c:v>
                </c:pt>
                <c:pt idx="13">
                  <c:v>189.7</c:v>
                </c:pt>
                <c:pt idx="14">
                  <c:v>190.1</c:v>
                </c:pt>
                <c:pt idx="15">
                  <c:v>181.7</c:v>
                </c:pt>
                <c:pt idx="16">
                  <c:v>183.7</c:v>
                </c:pt>
                <c:pt idx="17">
                  <c:v>188.3</c:v>
                </c:pt>
                <c:pt idx="18">
                  <c:v>192.8</c:v>
                </c:pt>
                <c:pt idx="19">
                  <c:v>186.7</c:v>
                </c:pt>
                <c:pt idx="20">
                  <c:v>187.8</c:v>
                </c:pt>
                <c:pt idx="21">
                  <c:v>187.6</c:v>
                </c:pt>
                <c:pt idx="22">
                  <c:v>188.5</c:v>
                </c:pt>
                <c:pt idx="23">
                  <c:v>190.2</c:v>
                </c:pt>
                <c:pt idx="24">
                  <c:v>184.7</c:v>
                </c:pt>
                <c:pt idx="25">
                  <c:v>186.1</c:v>
                </c:pt>
                <c:pt idx="26">
                  <c:v>190.2</c:v>
                </c:pt>
                <c:pt idx="27">
                  <c:v>191.3</c:v>
                </c:pt>
                <c:pt idx="28">
                  <c:v>189.8</c:v>
                </c:pt>
                <c:pt idx="29">
                  <c:v>185.9</c:v>
                </c:pt>
                <c:pt idx="30">
                  <c:v>188.5</c:v>
                </c:pt>
                <c:pt idx="31">
                  <c:v>187.7</c:v>
                </c:pt>
                <c:pt idx="32">
                  <c:v>185.5</c:v>
                </c:pt>
                <c:pt idx="33">
                  <c:v>186.8</c:v>
                </c:pt>
                <c:pt idx="34">
                  <c:v>187.9</c:v>
                </c:pt>
                <c:pt idx="35">
                  <c:v>187.7</c:v>
                </c:pt>
                <c:pt idx="36">
                  <c:v>187.4</c:v>
                </c:pt>
                <c:pt idx="37">
                  <c:v>189.7</c:v>
                </c:pt>
                <c:pt idx="38">
                  <c:v>191.3</c:v>
                </c:pt>
                <c:pt idx="39">
                  <c:v>191.5</c:v>
                </c:pt>
                <c:pt idx="40">
                  <c:v>191.8</c:v>
                </c:pt>
                <c:pt idx="41">
                  <c:v>189.7</c:v>
                </c:pt>
                <c:pt idx="42">
                  <c:v>187.3</c:v>
                </c:pt>
                <c:pt idx="43">
                  <c:v>190.3</c:v>
                </c:pt>
                <c:pt idx="44">
                  <c:v>190.1</c:v>
                </c:pt>
                <c:pt idx="45">
                  <c:v>191.7</c:v>
                </c:pt>
                <c:pt idx="46">
                  <c:v>189.7</c:v>
                </c:pt>
                <c:pt idx="47">
                  <c:v>191.9</c:v>
                </c:pt>
                <c:pt idx="48">
                  <c:v>187.9</c:v>
                </c:pt>
                <c:pt idx="49">
                  <c:v>188.1</c:v>
                </c:pt>
                <c:pt idx="50">
                  <c:v>188.5</c:v>
                </c:pt>
                <c:pt idx="51">
                  <c:v>188.7</c:v>
                </c:pt>
                <c:pt idx="52">
                  <c:v>188.6</c:v>
                </c:pt>
                <c:pt idx="53">
                  <c:v>185</c:v>
                </c:pt>
                <c:pt idx="54">
                  <c:v>187.7</c:v>
                </c:pt>
              </c:numCache>
            </c:numRef>
          </c:yVal>
          <c:smooth val="0"/>
        </c:ser>
        <c:axId val="46874376"/>
        <c:axId val="19216201"/>
      </c:scatterChart>
      <c:valAx>
        <c:axId val="4687437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216201"/>
        <c:crosses val="autoZero"/>
        <c:crossBetween val="midCat"/>
        <c:dispUnits/>
      </c:valAx>
      <c:valAx>
        <c:axId val="19216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8743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174.3</c:v>
                </c:pt>
                <c:pt idx="1">
                  <c:v>176.5</c:v>
                </c:pt>
                <c:pt idx="2">
                  <c:v>172.9</c:v>
                </c:pt>
                <c:pt idx="3">
                  <c:v>171.7</c:v>
                </c:pt>
                <c:pt idx="4">
                  <c:v>172.8</c:v>
                </c:pt>
                <c:pt idx="5">
                  <c:v>172.6</c:v>
                </c:pt>
                <c:pt idx="6">
                  <c:v>173.2</c:v>
                </c:pt>
                <c:pt idx="7">
                  <c:v>175</c:v>
                </c:pt>
                <c:pt idx="8">
                  <c:v>178.3</c:v>
                </c:pt>
                <c:pt idx="9">
                  <c:v>179</c:v>
                </c:pt>
                <c:pt idx="10">
                  <c:v>178.7</c:v>
                </c:pt>
                <c:pt idx="11">
                  <c:v>177.7</c:v>
                </c:pt>
                <c:pt idx="12">
                  <c:v>184.2</c:v>
                </c:pt>
                <c:pt idx="13">
                  <c:v>181</c:v>
                </c:pt>
                <c:pt idx="14">
                  <c:v>176.1</c:v>
                </c:pt>
                <c:pt idx="15">
                  <c:v>175.5</c:v>
                </c:pt>
                <c:pt idx="16">
                  <c:v>180.1</c:v>
                </c:pt>
                <c:pt idx="17">
                  <c:v>177</c:v>
                </c:pt>
                <c:pt idx="18">
                  <c:v>182.3</c:v>
                </c:pt>
                <c:pt idx="19">
                  <c:v>184</c:v>
                </c:pt>
                <c:pt idx="20">
                  <c:v>176.7</c:v>
                </c:pt>
                <c:pt idx="21">
                  <c:v>177.6</c:v>
                </c:pt>
                <c:pt idx="22">
                  <c:v>174.7</c:v>
                </c:pt>
                <c:pt idx="23">
                  <c:v>176.7</c:v>
                </c:pt>
                <c:pt idx="24">
                  <c:v>179.1</c:v>
                </c:pt>
                <c:pt idx="25">
                  <c:v>183.2</c:v>
                </c:pt>
                <c:pt idx="26">
                  <c:v>173.7</c:v>
                </c:pt>
                <c:pt idx="27">
                  <c:v>182.4</c:v>
                </c:pt>
                <c:pt idx="28">
                  <c:v>182.9</c:v>
                </c:pt>
                <c:pt idx="29">
                  <c:v>178.9</c:v>
                </c:pt>
                <c:pt idx="30">
                  <c:v>179.9</c:v>
                </c:pt>
                <c:pt idx="31">
                  <c:v>177.7</c:v>
                </c:pt>
                <c:pt idx="32">
                  <c:v>180.5</c:v>
                </c:pt>
                <c:pt idx="33">
                  <c:v>179.9</c:v>
                </c:pt>
                <c:pt idx="34">
                  <c:v>180.2</c:v>
                </c:pt>
                <c:pt idx="35">
                  <c:v>174.5</c:v>
                </c:pt>
                <c:pt idx="36">
                  <c:v>175.7</c:v>
                </c:pt>
                <c:pt idx="37">
                  <c:v>177.7</c:v>
                </c:pt>
                <c:pt idx="38">
                  <c:v>177.2</c:v>
                </c:pt>
                <c:pt idx="39">
                  <c:v>181.3</c:v>
                </c:pt>
                <c:pt idx="40">
                  <c:v>173.9</c:v>
                </c:pt>
                <c:pt idx="41">
                  <c:v>179.4</c:v>
                </c:pt>
                <c:pt idx="42">
                  <c:v>172.3</c:v>
                </c:pt>
                <c:pt idx="43">
                  <c:v>171.2</c:v>
                </c:pt>
                <c:pt idx="44">
                  <c:v>174.4</c:v>
                </c:pt>
                <c:pt idx="45">
                  <c:v>176.6</c:v>
                </c:pt>
                <c:pt idx="46">
                  <c:v>176</c:v>
                </c:pt>
                <c:pt idx="47">
                  <c:v>175.3</c:v>
                </c:pt>
                <c:pt idx="48">
                  <c:v>175.2</c:v>
                </c:pt>
                <c:pt idx="49">
                  <c:v>177</c:v>
                </c:pt>
                <c:pt idx="50">
                  <c:v>174.1</c:v>
                </c:pt>
                <c:pt idx="51">
                  <c:v>176.3</c:v>
                </c:pt>
                <c:pt idx="52">
                  <c:v>173.8</c:v>
                </c:pt>
                <c:pt idx="53">
                  <c:v>171.3</c:v>
                </c:pt>
                <c:pt idx="54">
                  <c:v>173.2</c:v>
                </c:pt>
                <c:pt idx="55">
                  <c:v>172.2</c:v>
                </c:pt>
                <c:pt idx="56">
                  <c:v>169.5</c:v>
                </c:pt>
                <c:pt idx="57">
                  <c:v>170.3</c:v>
                </c:pt>
                <c:pt idx="58">
                  <c:v>171</c:v>
                </c:pt>
                <c:pt idx="59">
                  <c:v>172.8</c:v>
                </c:pt>
                <c:pt idx="60">
                  <c:v>174.1</c:v>
                </c:pt>
                <c:pt idx="61">
                  <c:v>172.4</c:v>
                </c:pt>
                <c:pt idx="62">
                  <c:v>168.8</c:v>
                </c:pt>
                <c:pt idx="63">
                  <c:v>174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177.1</c:v>
                </c:pt>
                <c:pt idx="1">
                  <c:v>170.9</c:v>
                </c:pt>
                <c:pt idx="2">
                  <c:v>170.3</c:v>
                </c:pt>
                <c:pt idx="3">
                  <c:v>170.3</c:v>
                </c:pt>
                <c:pt idx="4">
                  <c:v>177</c:v>
                </c:pt>
                <c:pt idx="5">
                  <c:v>175.2</c:v>
                </c:pt>
                <c:pt idx="6">
                  <c:v>171.3</c:v>
                </c:pt>
                <c:pt idx="7">
                  <c:v>173.8</c:v>
                </c:pt>
                <c:pt idx="8">
                  <c:v>175.5</c:v>
                </c:pt>
                <c:pt idx="9">
                  <c:v>175.7</c:v>
                </c:pt>
                <c:pt idx="10">
                  <c:v>178.8</c:v>
                </c:pt>
                <c:pt idx="11">
                  <c:v>177.2</c:v>
                </c:pt>
                <c:pt idx="12">
                  <c:v>175.2</c:v>
                </c:pt>
                <c:pt idx="13">
                  <c:v>172.1</c:v>
                </c:pt>
                <c:pt idx="14">
                  <c:v>173.9</c:v>
                </c:pt>
                <c:pt idx="15">
                  <c:v>169.6</c:v>
                </c:pt>
                <c:pt idx="16">
                  <c:v>173</c:v>
                </c:pt>
                <c:pt idx="17">
                  <c:v>177.7</c:v>
                </c:pt>
                <c:pt idx="18">
                  <c:v>178.5</c:v>
                </c:pt>
                <c:pt idx="19">
                  <c:v>173.1</c:v>
                </c:pt>
                <c:pt idx="20">
                  <c:v>171.3</c:v>
                </c:pt>
                <c:pt idx="21">
                  <c:v>173.5</c:v>
                </c:pt>
                <c:pt idx="22">
                  <c:v>177.1</c:v>
                </c:pt>
                <c:pt idx="23">
                  <c:v>176.7</c:v>
                </c:pt>
                <c:pt idx="24">
                  <c:v>177.1</c:v>
                </c:pt>
                <c:pt idx="25">
                  <c:v>180.4</c:v>
                </c:pt>
                <c:pt idx="26">
                  <c:v>176.7</c:v>
                </c:pt>
                <c:pt idx="27">
                  <c:v>175.1</c:v>
                </c:pt>
                <c:pt idx="28">
                  <c:v>176.1</c:v>
                </c:pt>
                <c:pt idx="29">
                  <c:v>175.9</c:v>
                </c:pt>
                <c:pt idx="30">
                  <c:v>175.9</c:v>
                </c:pt>
                <c:pt idx="31">
                  <c:v>176.6</c:v>
                </c:pt>
                <c:pt idx="32">
                  <c:v>173.3</c:v>
                </c:pt>
                <c:pt idx="33">
                  <c:v>171.2</c:v>
                </c:pt>
                <c:pt idx="34">
                  <c:v>176.1</c:v>
                </c:pt>
                <c:pt idx="35">
                  <c:v>177.9</c:v>
                </c:pt>
                <c:pt idx="36">
                  <c:v>180.1</c:v>
                </c:pt>
                <c:pt idx="37">
                  <c:v>175.9</c:v>
                </c:pt>
                <c:pt idx="38">
                  <c:v>171</c:v>
                </c:pt>
                <c:pt idx="39">
                  <c:v>175.8</c:v>
                </c:pt>
                <c:pt idx="40">
                  <c:v>177.2</c:v>
                </c:pt>
                <c:pt idx="41">
                  <c:v>174.2</c:v>
                </c:pt>
                <c:pt idx="42">
                  <c:v>171.7</c:v>
                </c:pt>
                <c:pt idx="43">
                  <c:v>172.8</c:v>
                </c:pt>
                <c:pt idx="44">
                  <c:v>176.1</c:v>
                </c:pt>
                <c:pt idx="45">
                  <c:v>173.5</c:v>
                </c:pt>
                <c:pt idx="46">
                  <c:v>172</c:v>
                </c:pt>
                <c:pt idx="47">
                  <c:v>172.7</c:v>
                </c:pt>
                <c:pt idx="48">
                  <c:v>171.4</c:v>
                </c:pt>
                <c:pt idx="49">
                  <c:v>174.4</c:v>
                </c:pt>
                <c:pt idx="50">
                  <c:v>173</c:v>
                </c:pt>
                <c:pt idx="51">
                  <c:v>175.4</c:v>
                </c:pt>
                <c:pt idx="52">
                  <c:v>170.5</c:v>
                </c:pt>
                <c:pt idx="53">
                  <c:v>171.5</c:v>
                </c:pt>
                <c:pt idx="54">
                  <c:v>170.6</c:v>
                </c:pt>
                <c:pt idx="55">
                  <c:v>171.9</c:v>
                </c:pt>
                <c:pt idx="56">
                  <c:v>171.7</c:v>
                </c:pt>
                <c:pt idx="57">
                  <c:v>169.8</c:v>
                </c:pt>
                <c:pt idx="58">
                  <c:v>174.4</c:v>
                </c:pt>
                <c:pt idx="59">
                  <c:v>171.1</c:v>
                </c:pt>
                <c:pt idx="60">
                  <c:v>169.5</c:v>
                </c:pt>
                <c:pt idx="61">
                  <c:v>172.5</c:v>
                </c:pt>
                <c:pt idx="62">
                  <c:v>168.3</c:v>
                </c:pt>
                <c:pt idx="63">
                  <c:v>167.9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177.6</c:v>
                </c:pt>
                <c:pt idx="1">
                  <c:v>172.4</c:v>
                </c:pt>
                <c:pt idx="2">
                  <c:v>176.8</c:v>
                </c:pt>
                <c:pt idx="3">
                  <c:v>174.6</c:v>
                </c:pt>
                <c:pt idx="4">
                  <c:v>174.6</c:v>
                </c:pt>
                <c:pt idx="5">
                  <c:v>174.7</c:v>
                </c:pt>
                <c:pt idx="6">
                  <c:v>175.8</c:v>
                </c:pt>
                <c:pt idx="7">
                  <c:v>173.7</c:v>
                </c:pt>
                <c:pt idx="8">
                  <c:v>176.2</c:v>
                </c:pt>
                <c:pt idx="9">
                  <c:v>180.4</c:v>
                </c:pt>
                <c:pt idx="10">
                  <c:v>182.7</c:v>
                </c:pt>
                <c:pt idx="11">
                  <c:v>176.6</c:v>
                </c:pt>
                <c:pt idx="12">
                  <c:v>178.3</c:v>
                </c:pt>
                <c:pt idx="13">
                  <c:v>175.9</c:v>
                </c:pt>
                <c:pt idx="14">
                  <c:v>178.3</c:v>
                </c:pt>
                <c:pt idx="15">
                  <c:v>178</c:v>
                </c:pt>
                <c:pt idx="16">
                  <c:v>179.5</c:v>
                </c:pt>
                <c:pt idx="17">
                  <c:v>174.4</c:v>
                </c:pt>
                <c:pt idx="18">
                  <c:v>174.6</c:v>
                </c:pt>
                <c:pt idx="19">
                  <c:v>177</c:v>
                </c:pt>
                <c:pt idx="20">
                  <c:v>180.8</c:v>
                </c:pt>
                <c:pt idx="21">
                  <c:v>177.4</c:v>
                </c:pt>
                <c:pt idx="22">
                  <c:v>178.7</c:v>
                </c:pt>
                <c:pt idx="23">
                  <c:v>173.4</c:v>
                </c:pt>
                <c:pt idx="24">
                  <c:v>177.1</c:v>
                </c:pt>
                <c:pt idx="25">
                  <c:v>179.2</c:v>
                </c:pt>
                <c:pt idx="26">
                  <c:v>176.5</c:v>
                </c:pt>
                <c:pt idx="27">
                  <c:v>178.1</c:v>
                </c:pt>
                <c:pt idx="28">
                  <c:v>173.8</c:v>
                </c:pt>
                <c:pt idx="29">
                  <c:v>176.9</c:v>
                </c:pt>
                <c:pt idx="30">
                  <c:v>177</c:v>
                </c:pt>
                <c:pt idx="31">
                  <c:v>176.4</c:v>
                </c:pt>
                <c:pt idx="32">
                  <c:v>175.2</c:v>
                </c:pt>
                <c:pt idx="33">
                  <c:v>173.8</c:v>
                </c:pt>
                <c:pt idx="34">
                  <c:v>177.2</c:v>
                </c:pt>
                <c:pt idx="35">
                  <c:v>182.2</c:v>
                </c:pt>
                <c:pt idx="36">
                  <c:v>177.3</c:v>
                </c:pt>
                <c:pt idx="37">
                  <c:v>164.8</c:v>
                </c:pt>
                <c:pt idx="38">
                  <c:v>178.5</c:v>
                </c:pt>
                <c:pt idx="39">
                  <c:v>178.2</c:v>
                </c:pt>
                <c:pt idx="40">
                  <c:v>171.9</c:v>
                </c:pt>
                <c:pt idx="41">
                  <c:v>177.6</c:v>
                </c:pt>
                <c:pt idx="42">
                  <c:v>175.2</c:v>
                </c:pt>
                <c:pt idx="43">
                  <c:v>172.5</c:v>
                </c:pt>
                <c:pt idx="44">
                  <c:v>175</c:v>
                </c:pt>
                <c:pt idx="45">
                  <c:v>176.3</c:v>
                </c:pt>
                <c:pt idx="46">
                  <c:v>174.4</c:v>
                </c:pt>
                <c:pt idx="47">
                  <c:v>171.8</c:v>
                </c:pt>
                <c:pt idx="48">
                  <c:v>178</c:v>
                </c:pt>
                <c:pt idx="49">
                  <c:v>181.1</c:v>
                </c:pt>
                <c:pt idx="50">
                  <c:v>172.1</c:v>
                </c:pt>
                <c:pt idx="51">
                  <c:v>171</c:v>
                </c:pt>
                <c:pt idx="52">
                  <c:v>172.3</c:v>
                </c:pt>
                <c:pt idx="53">
                  <c:v>176.2</c:v>
                </c:pt>
                <c:pt idx="54">
                  <c:v>176.8</c:v>
                </c:pt>
                <c:pt idx="55">
                  <c:v>172.3</c:v>
                </c:pt>
                <c:pt idx="56">
                  <c:v>171.6</c:v>
                </c:pt>
                <c:pt idx="57">
                  <c:v>174.1</c:v>
                </c:pt>
                <c:pt idx="58">
                  <c:v>175.5</c:v>
                </c:pt>
                <c:pt idx="59">
                  <c:v>175.3</c:v>
                </c:pt>
                <c:pt idx="60">
                  <c:v>175.4</c:v>
                </c:pt>
                <c:pt idx="61">
                  <c:v>171.2</c:v>
                </c:pt>
                <c:pt idx="62">
                  <c:v>172.8</c:v>
                </c:pt>
                <c:pt idx="63">
                  <c:v>177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176.1</c:v>
                </c:pt>
                <c:pt idx="1">
                  <c:v>176.8</c:v>
                </c:pt>
                <c:pt idx="2">
                  <c:v>176.8</c:v>
                </c:pt>
                <c:pt idx="3">
                  <c:v>178.5</c:v>
                </c:pt>
                <c:pt idx="4">
                  <c:v>177.8</c:v>
                </c:pt>
                <c:pt idx="5">
                  <c:v>174.2</c:v>
                </c:pt>
                <c:pt idx="6">
                  <c:v>180.6</c:v>
                </c:pt>
                <c:pt idx="7">
                  <c:v>171</c:v>
                </c:pt>
                <c:pt idx="8">
                  <c:v>184.1</c:v>
                </c:pt>
                <c:pt idx="9">
                  <c:v>174.3</c:v>
                </c:pt>
                <c:pt idx="10">
                  <c:v>174.6</c:v>
                </c:pt>
                <c:pt idx="11">
                  <c:v>178.3</c:v>
                </c:pt>
                <c:pt idx="12">
                  <c:v>177.8</c:v>
                </c:pt>
                <c:pt idx="13">
                  <c:v>175.9</c:v>
                </c:pt>
                <c:pt idx="14">
                  <c:v>179.2</c:v>
                </c:pt>
                <c:pt idx="15">
                  <c:v>179.9</c:v>
                </c:pt>
                <c:pt idx="16">
                  <c:v>177.4</c:v>
                </c:pt>
                <c:pt idx="17">
                  <c:v>178.5</c:v>
                </c:pt>
                <c:pt idx="18">
                  <c:v>180.9</c:v>
                </c:pt>
                <c:pt idx="19">
                  <c:v>178.7</c:v>
                </c:pt>
                <c:pt idx="20">
                  <c:v>179</c:v>
                </c:pt>
                <c:pt idx="21">
                  <c:v>170</c:v>
                </c:pt>
                <c:pt idx="22">
                  <c:v>175.4</c:v>
                </c:pt>
                <c:pt idx="23">
                  <c:v>179.5</c:v>
                </c:pt>
                <c:pt idx="24">
                  <c:v>173</c:v>
                </c:pt>
                <c:pt idx="25">
                  <c:v>178.9</c:v>
                </c:pt>
                <c:pt idx="26">
                  <c:v>175.2</c:v>
                </c:pt>
                <c:pt idx="27">
                  <c:v>181.7</c:v>
                </c:pt>
                <c:pt idx="28">
                  <c:v>181.1</c:v>
                </c:pt>
                <c:pt idx="29">
                  <c:v>182.7</c:v>
                </c:pt>
                <c:pt idx="30">
                  <c:v>176.9</c:v>
                </c:pt>
                <c:pt idx="31">
                  <c:v>181.8</c:v>
                </c:pt>
                <c:pt idx="32">
                  <c:v>177.7</c:v>
                </c:pt>
                <c:pt idx="33">
                  <c:v>177.1</c:v>
                </c:pt>
                <c:pt idx="34">
                  <c:v>180.1</c:v>
                </c:pt>
                <c:pt idx="35">
                  <c:v>179.9</c:v>
                </c:pt>
                <c:pt idx="36">
                  <c:v>181.3</c:v>
                </c:pt>
                <c:pt idx="37">
                  <c:v>176.2</c:v>
                </c:pt>
                <c:pt idx="38">
                  <c:v>178.4</c:v>
                </c:pt>
                <c:pt idx="39">
                  <c:v>178.3</c:v>
                </c:pt>
                <c:pt idx="40">
                  <c:v>178.5</c:v>
                </c:pt>
                <c:pt idx="41">
                  <c:v>176.8</c:v>
                </c:pt>
                <c:pt idx="42">
                  <c:v>178.6</c:v>
                </c:pt>
                <c:pt idx="43">
                  <c:v>176.8</c:v>
                </c:pt>
                <c:pt idx="44">
                  <c:v>181</c:v>
                </c:pt>
                <c:pt idx="45">
                  <c:v>177.9</c:v>
                </c:pt>
                <c:pt idx="46">
                  <c:v>178.6</c:v>
                </c:pt>
                <c:pt idx="47">
                  <c:v>173.6</c:v>
                </c:pt>
                <c:pt idx="48">
                  <c:v>177.7</c:v>
                </c:pt>
                <c:pt idx="49">
                  <c:v>175.1</c:v>
                </c:pt>
                <c:pt idx="50">
                  <c:v>180.7</c:v>
                </c:pt>
                <c:pt idx="51">
                  <c:v>176.2</c:v>
                </c:pt>
                <c:pt idx="52">
                  <c:v>178.2</c:v>
                </c:pt>
                <c:pt idx="53">
                  <c:v>179.5</c:v>
                </c:pt>
                <c:pt idx="54">
                  <c:v>175.8</c:v>
                </c:pt>
                <c:pt idx="55">
                  <c:v>177.9</c:v>
                </c:pt>
                <c:pt idx="56">
                  <c:v>177.7</c:v>
                </c:pt>
                <c:pt idx="57">
                  <c:v>173</c:v>
                </c:pt>
                <c:pt idx="58">
                  <c:v>178.4</c:v>
                </c:pt>
                <c:pt idx="59">
                  <c:v>170.4</c:v>
                </c:pt>
                <c:pt idx="60">
                  <c:v>180.7</c:v>
                </c:pt>
                <c:pt idx="61">
                  <c:v>178</c:v>
                </c:pt>
                <c:pt idx="62">
                  <c:v>174.9</c:v>
                </c:pt>
                <c:pt idx="63">
                  <c:v>179.2</c:v>
                </c:pt>
              </c:numCache>
            </c:numRef>
          </c:yVal>
          <c:smooth val="0"/>
        </c:ser>
        <c:axId val="38728082"/>
        <c:axId val="13008419"/>
      </c:scatterChart>
      <c:valAx>
        <c:axId val="3872808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008419"/>
        <c:crosses val="autoZero"/>
        <c:crossBetween val="midCat"/>
        <c:dispUnits/>
      </c:valAx>
      <c:valAx>
        <c:axId val="1300841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8728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  <c:pt idx="0">
                  <c:v>178</c:v>
                </c:pt>
                <c:pt idx="1">
                  <c:v>173.6</c:v>
                </c:pt>
                <c:pt idx="2">
                  <c:v>173.6</c:v>
                </c:pt>
                <c:pt idx="3">
                  <c:v>172.9</c:v>
                </c:pt>
                <c:pt idx="4">
                  <c:v>171.4</c:v>
                </c:pt>
                <c:pt idx="5">
                  <c:v>175.1</c:v>
                </c:pt>
                <c:pt idx="6">
                  <c:v>170</c:v>
                </c:pt>
                <c:pt idx="7">
                  <c:v>174.8</c:v>
                </c:pt>
                <c:pt idx="8">
                  <c:v>179.4</c:v>
                </c:pt>
                <c:pt idx="9">
                  <c:v>182.2</c:v>
                </c:pt>
                <c:pt idx="10">
                  <c:v>175.7</c:v>
                </c:pt>
                <c:pt idx="11">
                  <c:v>172.1</c:v>
                </c:pt>
                <c:pt idx="12">
                  <c:v>177</c:v>
                </c:pt>
                <c:pt idx="13">
                  <c:v>173.4</c:v>
                </c:pt>
                <c:pt idx="14">
                  <c:v>178.7</c:v>
                </c:pt>
                <c:pt idx="15">
                  <c:v>178.3</c:v>
                </c:pt>
                <c:pt idx="16">
                  <c:v>179.7</c:v>
                </c:pt>
                <c:pt idx="17">
                  <c:v>180.8</c:v>
                </c:pt>
                <c:pt idx="18">
                  <c:v>179.9</c:v>
                </c:pt>
                <c:pt idx="19">
                  <c:v>175.3</c:v>
                </c:pt>
                <c:pt idx="20">
                  <c:v>175.7</c:v>
                </c:pt>
                <c:pt idx="21">
                  <c:v>176.1</c:v>
                </c:pt>
                <c:pt idx="22">
                  <c:v>177.6</c:v>
                </c:pt>
                <c:pt idx="23">
                  <c:v>175.8</c:v>
                </c:pt>
                <c:pt idx="24">
                  <c:v>179</c:v>
                </c:pt>
                <c:pt idx="25">
                  <c:v>178.9</c:v>
                </c:pt>
                <c:pt idx="26">
                  <c:v>176.3</c:v>
                </c:pt>
                <c:pt idx="27">
                  <c:v>178</c:v>
                </c:pt>
                <c:pt idx="28">
                  <c:v>176.6</c:v>
                </c:pt>
                <c:pt idx="29">
                  <c:v>175.5</c:v>
                </c:pt>
                <c:pt idx="30">
                  <c:v>173.4</c:v>
                </c:pt>
                <c:pt idx="31">
                  <c:v>177.3</c:v>
                </c:pt>
                <c:pt idx="32">
                  <c:v>175.3</c:v>
                </c:pt>
                <c:pt idx="33">
                  <c:v>173.9</c:v>
                </c:pt>
                <c:pt idx="34">
                  <c:v>176.6</c:v>
                </c:pt>
                <c:pt idx="35">
                  <c:v>178</c:v>
                </c:pt>
                <c:pt idx="36">
                  <c:v>178.3</c:v>
                </c:pt>
                <c:pt idx="37">
                  <c:v>177.3</c:v>
                </c:pt>
                <c:pt idx="38">
                  <c:v>178.1</c:v>
                </c:pt>
                <c:pt idx="39">
                  <c:v>175.3</c:v>
                </c:pt>
                <c:pt idx="40">
                  <c:v>175.8</c:v>
                </c:pt>
                <c:pt idx="41">
                  <c:v>175.2</c:v>
                </c:pt>
                <c:pt idx="42">
                  <c:v>176.9</c:v>
                </c:pt>
                <c:pt idx="43">
                  <c:v>173</c:v>
                </c:pt>
                <c:pt idx="44">
                  <c:v>176.3</c:v>
                </c:pt>
                <c:pt idx="45">
                  <c:v>177.6</c:v>
                </c:pt>
                <c:pt idx="46">
                  <c:v>176.1</c:v>
                </c:pt>
                <c:pt idx="47">
                  <c:v>173.7</c:v>
                </c:pt>
                <c:pt idx="48">
                  <c:v>173.6</c:v>
                </c:pt>
                <c:pt idx="49">
                  <c:v>174.9</c:v>
                </c:pt>
                <c:pt idx="50">
                  <c:v>173</c:v>
                </c:pt>
                <c:pt idx="51">
                  <c:v>176.6</c:v>
                </c:pt>
                <c:pt idx="52">
                  <c:v>177.6</c:v>
                </c:pt>
                <c:pt idx="53">
                  <c:v>174.8</c:v>
                </c:pt>
                <c:pt idx="54">
                  <c:v>173.4</c:v>
                </c:pt>
              </c:numCache>
            </c:numRef>
          </c:xVal>
          <c:yVal>
            <c:numRef>
              <c:f>Module!$L$10:$L$64</c:f>
              <c:numCache>
                <c:ptCount val="55"/>
                <c:pt idx="0">
                  <c:v>187.5</c:v>
                </c:pt>
                <c:pt idx="1">
                  <c:v>182.4</c:v>
                </c:pt>
                <c:pt idx="2">
                  <c:v>188.5</c:v>
                </c:pt>
                <c:pt idx="3">
                  <c:v>183.6</c:v>
                </c:pt>
                <c:pt idx="4">
                  <c:v>188.2</c:v>
                </c:pt>
                <c:pt idx="5">
                  <c:v>189</c:v>
                </c:pt>
                <c:pt idx="6">
                  <c:v>182.5</c:v>
                </c:pt>
                <c:pt idx="7">
                  <c:v>185.9</c:v>
                </c:pt>
                <c:pt idx="8">
                  <c:v>190.8</c:v>
                </c:pt>
                <c:pt idx="9">
                  <c:v>186.8</c:v>
                </c:pt>
                <c:pt idx="10">
                  <c:v>186.3</c:v>
                </c:pt>
                <c:pt idx="11">
                  <c:v>192</c:v>
                </c:pt>
                <c:pt idx="12">
                  <c:v>186.4</c:v>
                </c:pt>
                <c:pt idx="13">
                  <c:v>189.7</c:v>
                </c:pt>
                <c:pt idx="14">
                  <c:v>190.1</c:v>
                </c:pt>
                <c:pt idx="15">
                  <c:v>181.7</c:v>
                </c:pt>
                <c:pt idx="16">
                  <c:v>183.7</c:v>
                </c:pt>
                <c:pt idx="17">
                  <c:v>188.3</c:v>
                </c:pt>
                <c:pt idx="18">
                  <c:v>192.8</c:v>
                </c:pt>
                <c:pt idx="19">
                  <c:v>186.7</c:v>
                </c:pt>
                <c:pt idx="20">
                  <c:v>187.8</c:v>
                </c:pt>
                <c:pt idx="21">
                  <c:v>187.6</c:v>
                </c:pt>
                <c:pt idx="22">
                  <c:v>188.5</c:v>
                </c:pt>
                <c:pt idx="23">
                  <c:v>190.2</c:v>
                </c:pt>
                <c:pt idx="24">
                  <c:v>184.7</c:v>
                </c:pt>
                <c:pt idx="25">
                  <c:v>186.1</c:v>
                </c:pt>
                <c:pt idx="26">
                  <c:v>190.2</c:v>
                </c:pt>
                <c:pt idx="27">
                  <c:v>191.3</c:v>
                </c:pt>
                <c:pt idx="28">
                  <c:v>189.8</c:v>
                </c:pt>
                <c:pt idx="29">
                  <c:v>185.9</c:v>
                </c:pt>
                <c:pt idx="30">
                  <c:v>188.5</c:v>
                </c:pt>
                <c:pt idx="31">
                  <c:v>187.7</c:v>
                </c:pt>
                <c:pt idx="32">
                  <c:v>185.5</c:v>
                </c:pt>
                <c:pt idx="33">
                  <c:v>186.8</c:v>
                </c:pt>
                <c:pt idx="34">
                  <c:v>187.9</c:v>
                </c:pt>
                <c:pt idx="35">
                  <c:v>187.7</c:v>
                </c:pt>
                <c:pt idx="36">
                  <c:v>187.4</c:v>
                </c:pt>
                <c:pt idx="37">
                  <c:v>189.7</c:v>
                </c:pt>
                <c:pt idx="38">
                  <c:v>191.3</c:v>
                </c:pt>
                <c:pt idx="39">
                  <c:v>191.5</c:v>
                </c:pt>
                <c:pt idx="40">
                  <c:v>191.8</c:v>
                </c:pt>
                <c:pt idx="41">
                  <c:v>189.7</c:v>
                </c:pt>
                <c:pt idx="42">
                  <c:v>187.3</c:v>
                </c:pt>
                <c:pt idx="43">
                  <c:v>190.3</c:v>
                </c:pt>
                <c:pt idx="44">
                  <c:v>190.1</c:v>
                </c:pt>
                <c:pt idx="45">
                  <c:v>191.7</c:v>
                </c:pt>
                <c:pt idx="46">
                  <c:v>189.7</c:v>
                </c:pt>
                <c:pt idx="47">
                  <c:v>191.9</c:v>
                </c:pt>
                <c:pt idx="48">
                  <c:v>187.9</c:v>
                </c:pt>
                <c:pt idx="49">
                  <c:v>188.1</c:v>
                </c:pt>
                <c:pt idx="50">
                  <c:v>188.5</c:v>
                </c:pt>
                <c:pt idx="51">
                  <c:v>188.7</c:v>
                </c:pt>
                <c:pt idx="52">
                  <c:v>188.6</c:v>
                </c:pt>
                <c:pt idx="53">
                  <c:v>185</c:v>
                </c:pt>
                <c:pt idx="54">
                  <c:v>187.7</c:v>
                </c:pt>
              </c:numCache>
            </c:numRef>
          </c:yVal>
          <c:smooth val="0"/>
        </c:ser>
        <c:axId val="49966908"/>
        <c:axId val="47048989"/>
      </c:scatterChart>
      <c:valAx>
        <c:axId val="4996690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7048989"/>
        <c:crosses val="autoZero"/>
        <c:crossBetween val="midCat"/>
        <c:dispUnits/>
      </c:valAx>
      <c:valAx>
        <c:axId val="47048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9966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Module!$R$2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Module!$Q$3:$Q$47</c:f>
              <c:strCache>
                <c:ptCount val="45"/>
                <c:pt idx="3">
                  <c:v>Fe55_Ph</c:v>
                </c:pt>
                <c:pt idx="4">
                  <c:v>250</c:v>
                </c:pt>
                <c:pt idx="5">
                  <c:v>240</c:v>
                </c:pt>
                <c:pt idx="6">
                  <c:v>230</c:v>
                </c:pt>
                <c:pt idx="7">
                  <c:v>225</c:v>
                </c:pt>
                <c:pt idx="8">
                  <c:v>220</c:v>
                </c:pt>
                <c:pt idx="9">
                  <c:v>215</c:v>
                </c:pt>
                <c:pt idx="10">
                  <c:v>210</c:v>
                </c:pt>
                <c:pt idx="11">
                  <c:v>205</c:v>
                </c:pt>
                <c:pt idx="12">
                  <c:v>200</c:v>
                </c:pt>
                <c:pt idx="13">
                  <c:v>195</c:v>
                </c:pt>
                <c:pt idx="14">
                  <c:v>190</c:v>
                </c:pt>
                <c:pt idx="15">
                  <c:v>185</c:v>
                </c:pt>
                <c:pt idx="16">
                  <c:v>180</c:v>
                </c:pt>
                <c:pt idx="17">
                  <c:v>175</c:v>
                </c:pt>
                <c:pt idx="18">
                  <c:v>170</c:v>
                </c:pt>
                <c:pt idx="19">
                  <c:v>165</c:v>
                </c:pt>
                <c:pt idx="20">
                  <c:v>160</c:v>
                </c:pt>
                <c:pt idx="21">
                  <c:v>155</c:v>
                </c:pt>
                <c:pt idx="22">
                  <c:v>150</c:v>
                </c:pt>
                <c:pt idx="23">
                  <c:v>100</c:v>
                </c:pt>
                <c:pt idx="24">
                  <c:v>50</c:v>
                </c:pt>
                <c:pt idx="25">
                  <c:v>0</c:v>
                </c:pt>
              </c:strCache>
            </c:strRef>
          </c:xVal>
          <c:yVal>
            <c:numRef>
              <c:f>Module!$R$3:$R$47</c:f>
              <c:numCache>
                <c:ptCount val="45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87</c:v>
                </c:pt>
                <c:pt idx="17">
                  <c:v>79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20787718"/>
        <c:axId val="52871735"/>
      </c:scatterChart>
      <c:valAx>
        <c:axId val="20787718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871735"/>
        <c:crosses val="autoZero"/>
        <c:crossBetween val="midCat"/>
        <c:dispUnits/>
      </c:valAx>
      <c:valAx>
        <c:axId val="52871735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7877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7275"/>
          <c:w val="0.952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Tabelle3!$H$8</c:f>
              <c:strCache>
                <c:ptCount val="1"/>
                <c:pt idx="0">
                  <c:v>BU_7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Tabelle3!$G$15:$G$44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Tabelle3!$H$15:$H$44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6083568"/>
        <c:axId val="54752113"/>
      </c:scatterChart>
      <c:valAx>
        <c:axId val="6083568"/>
        <c:scaling>
          <c:orientation val="minMax"/>
          <c:max val="350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4752113"/>
        <c:crosses val="autoZero"/>
        <c:crossBetween val="midCat"/>
        <c:dispUnits/>
      </c:valAx>
      <c:valAx>
        <c:axId val="54752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083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Tabelle3!$C$8</c:f>
              <c:strCache>
                <c:ptCount val="1"/>
                <c:pt idx="0">
                  <c:v>BU_6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Tabelle3!$B$9:$B$20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Tabelle3!$C$9:$C$20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3006970"/>
        <c:axId val="5736139"/>
      </c:scatterChart>
      <c:valAx>
        <c:axId val="2300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736139"/>
        <c:crosses val="autoZero"/>
        <c:crossBetween val="midCat"/>
        <c:dispUnits/>
      </c:valAx>
      <c:valAx>
        <c:axId val="5736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3006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5325"/>
          <c:w val="0.953"/>
          <c:h val="0.8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Tabelle3!$R$8</c:f>
              <c:strCache>
                <c:ptCount val="1"/>
                <c:pt idx="0">
                  <c:v>BU_9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Tabelle3!$Q$14:$Q$43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Tabelle3!$R$14:$R$43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51625252"/>
        <c:axId val="61974085"/>
      </c:scatterChart>
      <c:valAx>
        <c:axId val="51625252"/>
        <c:scaling>
          <c:orientation val="minMax"/>
          <c:max val="950"/>
          <c:min val="5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1974085"/>
        <c:crosses val="autoZero"/>
        <c:crossBetween val="midCat"/>
        <c:dispUnits/>
      </c:valAx>
      <c:valAx>
        <c:axId val="61974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16252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Tabelle3!$W$8</c:f>
              <c:strCache>
                <c:ptCount val="1"/>
                <c:pt idx="0">
                  <c:v>BU_10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Tabelle3!$V$14:$V$39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Tabelle3!$W$14:$W$39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20895854"/>
        <c:axId val="53844959"/>
      </c:scatterChart>
      <c:valAx>
        <c:axId val="20895854"/>
        <c:scaling>
          <c:orientation val="minMax"/>
          <c:max val="1150"/>
          <c:min val="8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3844959"/>
        <c:crosses val="autoZero"/>
        <c:crossBetween val="midCat"/>
        <c:dispUnits/>
      </c:valAx>
      <c:valAx>
        <c:axId val="53844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0895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4025"/>
          <c:w val="0.9502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Tabelle3!$AB$8</c:f>
              <c:strCache>
                <c:ptCount val="1"/>
                <c:pt idx="0">
                  <c:v>BU_11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Tabelle3!$AA$14:$AA$40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Tabelle3!$AB$14:$AB$40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14842584"/>
        <c:axId val="66474393"/>
      </c:scatterChart>
      <c:valAx>
        <c:axId val="14842584"/>
        <c:scaling>
          <c:orientation val="minMax"/>
          <c:max val="1400"/>
          <c:min val="1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6474393"/>
        <c:crosses val="autoZero"/>
        <c:crossBetween val="midCat"/>
        <c:dispUnits/>
      </c:valAx>
      <c:valAx>
        <c:axId val="66474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4842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FM_Hd_30_B133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55"/>
          <c:w val="0.9415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2080206"/>
        <c:axId val="64504127"/>
      </c:scatterChart>
      <c:valAx>
        <c:axId val="2208020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04127"/>
        <c:crosses val="autoZero"/>
        <c:crossBetween val="midCat"/>
        <c:dispUnits/>
      </c:valAx>
      <c:valAx>
        <c:axId val="6450412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802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146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Tabelle3!$AG$8</c:f>
              <c:strCache>
                <c:ptCount val="1"/>
                <c:pt idx="0">
                  <c:v>BU_12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Tabelle3!$AF$10:$AF$30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Tabelle3!$AG$10:$AG$30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1398626"/>
        <c:axId val="15716723"/>
      </c:scatterChart>
      <c:valAx>
        <c:axId val="6139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5716723"/>
        <c:crosses val="autoZero"/>
        <c:crossBetween val="midCat"/>
        <c:dispUnits/>
      </c:valAx>
      <c:valAx>
        <c:axId val="15716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1398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25"/>
          <c:w val="0.9805"/>
          <c:h val="0.9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Tabelle3!$AM$8</c:f>
              <c:strCache>
                <c:ptCount val="1"/>
                <c:pt idx="0">
                  <c:v>BU_6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Tabelle3!$AL$9:$AL$187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xVal>
          <c:yVal>
            <c:numRef>
              <c:f>Tabelle3!$AM$9:$AM$187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Tabelle3!$AN$8</c:f>
              <c:strCache>
                <c:ptCount val="1"/>
                <c:pt idx="0">
                  <c:v>BU_7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32"/>
            <c:spPr>
              <a:ln w="3175">
                <a:solidFill>
                  <a:srgbClr val="008000"/>
                </a:solidFill>
              </a:ln>
            </c:spPr>
            <c:marker>
              <c:symbol val="star"/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Tabelle3!$AL$9:$AL$187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xVal>
          <c:yVal>
            <c:numRef>
              <c:f>Tabelle3!$AN$9:$AN$187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Tabelle3!$AO$8</c:f>
              <c:strCache>
                <c:ptCount val="1"/>
                <c:pt idx="0">
                  <c:v>BU_8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dPt>
            <c:idx val="58"/>
            <c:spPr>
              <a:ln w="12700">
                <a:solidFill>
                  <a:srgbClr val="993300"/>
                </a:solidFill>
              </a:ln>
            </c:spPr>
            <c:marker>
              <c:symbol val="star"/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Tabelle3!$AL$9:$AL$187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xVal>
          <c:yVal>
            <c:numRef>
              <c:f>Tabelle3!$AO$9:$AO$187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Tabelle3!$AP$8</c:f>
              <c:strCache>
                <c:ptCount val="1"/>
                <c:pt idx="0">
                  <c:v>BU_9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89"/>
            <c:spPr>
              <a:ln w="12700">
                <a:solidFill>
                  <a:srgbClr val="80008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Tabelle3!$AL$9:$AL$187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xVal>
          <c:yVal>
            <c:numRef>
              <c:f>Tabelle3!$AP$9:$AP$187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Tabelle3!$AQ$8</c:f>
              <c:strCache>
                <c:ptCount val="1"/>
                <c:pt idx="0">
                  <c:v>BU_10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117"/>
            <c:spPr>
              <a:ln w="3175">
                <a:solidFill>
                  <a:srgbClr val="3366FF"/>
                </a:solidFill>
              </a:ln>
            </c:spPr>
            <c:marker>
              <c:symbol val="star"/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Tabelle3!$AL$9:$AL$187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xVal>
          <c:yVal>
            <c:numRef>
              <c:f>Tabelle3!$AQ$9:$AQ$187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Tabelle3!$AR$8</c:f>
              <c:strCache>
                <c:ptCount val="1"/>
                <c:pt idx="0">
                  <c:v>BU_11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dPt>
            <c:idx val="145"/>
            <c:spPr>
              <a:ln w="3175">
                <a:solidFill>
                  <a:srgbClr val="800000"/>
                </a:solidFill>
              </a:ln>
            </c:spPr>
            <c:marker>
              <c:symbol val="star"/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Tabelle3!$AL$9:$AL$187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xVal>
          <c:yVal>
            <c:numRef>
              <c:f>Tabelle3!$AR$9:$AR$187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Tabelle3!$AS$8</c:f>
              <c:strCache>
                <c:ptCount val="1"/>
                <c:pt idx="0">
                  <c:v>BU_12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Pt>
            <c:idx val="169"/>
            <c:spPr>
              <a:ln w="3175">
                <a:solidFill>
                  <a:srgbClr val="00008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Tabelle3!$AL$9:$AL$187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xVal>
          <c:yVal>
            <c:numRef>
              <c:f>Tabelle3!$AS$9:$AS$187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Tabelle3!$AT$8</c:f>
              <c:strCache>
                <c:ptCount val="1"/>
                <c:pt idx="0">
                  <c:v>Cu_folie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Tabelle3!$AL$9:$AL$187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xVal>
          <c:yVal>
            <c:numRef>
              <c:f>Tabelle3!$AT$9:$AT$187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Tabelle3!$AU$8</c:f>
              <c:strCache>
                <c:ptCount val="1"/>
                <c:pt idx="0">
                  <c:v>BG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Tabelle3!$AL$9:$AL$187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xVal>
          <c:yVal>
            <c:numRef>
              <c:f>Tabelle3!$AU$9:$AU$187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yVal>
          <c:smooth val="0"/>
        </c:ser>
        <c:axId val="7232780"/>
        <c:axId val="65095021"/>
      </c:scatterChart>
      <c:valAx>
        <c:axId val="7232780"/>
        <c:scaling>
          <c:orientation val="minMax"/>
          <c:max val="3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095021"/>
        <c:crosses val="autoZero"/>
        <c:crossBetween val="midCat"/>
        <c:dispUnits/>
      </c:valAx>
      <c:valAx>
        <c:axId val="6509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327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7265"/>
          <c:w val="0.6845"/>
          <c:h val="0.172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BU_45      background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Tabelle3!$AX$9:$AX$41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cat>
          <c:val>
            <c:numRef>
              <c:f>Tabelle3!$AY$9:$AY$41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0"/>
        <c:axId val="48984278"/>
        <c:axId val="38205319"/>
      </c:barChart>
      <c:catAx>
        <c:axId val="48984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05319"/>
        <c:crosses val="autoZero"/>
        <c:auto val="1"/>
        <c:lblOffset val="100"/>
        <c:noMultiLvlLbl val="0"/>
      </c:catAx>
      <c:valAx>
        <c:axId val="38205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84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BU_6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45"/>
          <c:w val="0.9625"/>
          <c:h val="0.8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Tabelle3!$C$8</c:f>
              <c:strCache>
                <c:ptCount val="1"/>
                <c:pt idx="0">
                  <c:v>BU_6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Tabelle3!$B$9:$B$20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Tabelle3!$C$9:$C$20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8303552"/>
        <c:axId val="7623105"/>
      </c:scatterChart>
      <c:valAx>
        <c:axId val="83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>
            <c:manualLayout>
              <c:xMode val="factor"/>
              <c:yMode val="factor"/>
              <c:x val="0.051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623105"/>
        <c:crosses val="autoZero"/>
        <c:crossBetween val="midCat"/>
        <c:dispUnits/>
      </c:valAx>
      <c:valAx>
        <c:axId val="762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3035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BU_7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8"/>
          <c:w val="0.947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Tabelle3!$H$8</c:f>
              <c:strCache>
                <c:ptCount val="1"/>
                <c:pt idx="0">
                  <c:v>BU_7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Tabelle3!$G$15:$G$44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Tabelle3!$H$15:$H$44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1499082"/>
        <c:axId val="13491739"/>
      </c:scatterChart>
      <c:valAx>
        <c:axId val="1499082"/>
        <c:scaling>
          <c:orientation val="minMax"/>
          <c:max val="35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>
            <c:manualLayout>
              <c:xMode val="factor"/>
              <c:yMode val="factor"/>
              <c:x val="0.0377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491739"/>
        <c:crosses val="autoZero"/>
        <c:crossBetween val="midCat"/>
        <c:dispUnits/>
      </c:valAx>
      <c:valAx>
        <c:axId val="13491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99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BU_8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975"/>
          <c:w val="0.947"/>
          <c:h val="0.8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Tabelle3!$M$8</c:f>
              <c:strCache>
                <c:ptCount val="1"/>
                <c:pt idx="0">
                  <c:v>BU_8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Tabelle3!$L$9:$L$38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Tabelle3!$M$9:$M$38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54316788"/>
        <c:axId val="19089045"/>
      </c:scatterChart>
      <c:valAx>
        <c:axId val="54316788"/>
        <c:scaling>
          <c:orientation val="minMax"/>
          <c:max val="6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>
            <c:manualLayout>
              <c:xMode val="factor"/>
              <c:yMode val="factor"/>
              <c:x val="0.0377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9089045"/>
        <c:crosses val="autoZero"/>
        <c:crossBetween val="midCat"/>
        <c:dispUnits/>
      </c:valAx>
      <c:valAx>
        <c:axId val="19089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43167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7275"/>
          <c:w val="0.952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Tabelle3!$M$8</c:f>
              <c:strCache>
                <c:ptCount val="1"/>
                <c:pt idx="0">
                  <c:v>BU_8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Tabelle3!$L$9:$L$36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Tabelle3!$M$9:$M$36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37583678"/>
        <c:axId val="2708783"/>
      </c:scatterChart>
      <c:valAx>
        <c:axId val="37583678"/>
        <c:scaling>
          <c:orientation val="minMax"/>
          <c:max val="620"/>
          <c:min val="3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708783"/>
        <c:crosses val="autoZero"/>
        <c:crossBetween val="midCat"/>
        <c:dispUnits/>
      </c:valAx>
      <c:valAx>
        <c:axId val="2708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7583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BU_9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9"/>
          <c:w val="0.947"/>
          <c:h val="0.8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Tabelle3!$R$8</c:f>
              <c:strCache>
                <c:ptCount val="1"/>
                <c:pt idx="0">
                  <c:v>BU_9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Tabelle3!$Q$14:$Q$43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Tabelle3!$R$14:$R$43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24379048"/>
        <c:axId val="18084841"/>
      </c:scatterChart>
      <c:valAx>
        <c:axId val="24379048"/>
        <c:scaling>
          <c:orientation val="minMax"/>
          <c:max val="900"/>
          <c:min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>
            <c:manualLayout>
              <c:xMode val="factor"/>
              <c:yMode val="factor"/>
              <c:x val="0.0377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8084841"/>
        <c:crosses val="autoZero"/>
        <c:crossBetween val="midCat"/>
        <c:dispUnits/>
      </c:valAx>
      <c:valAx>
        <c:axId val="18084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43790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BU_10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975"/>
          <c:w val="0.947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Tabelle3!$W$8</c:f>
              <c:strCache>
                <c:ptCount val="1"/>
                <c:pt idx="0">
                  <c:v>BU_10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Tabelle3!$V$14:$V$39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Tabelle3!$W$14:$W$39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28545842"/>
        <c:axId val="55585987"/>
      </c:scatterChart>
      <c:valAx>
        <c:axId val="28545842"/>
        <c:scaling>
          <c:orientation val="minMax"/>
          <c:max val="1150"/>
          <c:min val="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>
            <c:manualLayout>
              <c:xMode val="factor"/>
              <c:yMode val="factor"/>
              <c:x val="0.0377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5585987"/>
        <c:crosses val="autoZero"/>
        <c:crossBetween val="midCat"/>
        <c:dispUnits/>
      </c:valAx>
      <c:valAx>
        <c:axId val="55585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85458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BU_11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8"/>
          <c:w val="0.947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Tabelle3!$AB$8</c:f>
              <c:strCache>
                <c:ptCount val="1"/>
                <c:pt idx="0">
                  <c:v>BU_11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Tabelle3!$AA$14:$AA$40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Tabelle3!$AB$14:$AB$40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30511836"/>
        <c:axId val="6171069"/>
      </c:scatterChart>
      <c:valAx>
        <c:axId val="30511836"/>
        <c:scaling>
          <c:orientation val="minMax"/>
          <c:max val="1400"/>
          <c:min val="1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>
            <c:manualLayout>
              <c:xMode val="factor"/>
              <c:yMode val="factor"/>
              <c:x val="0.0377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171069"/>
        <c:crosses val="autoZero"/>
        <c:crossBetween val="midCat"/>
        <c:dispUnits/>
      </c:valAx>
      <c:valAx>
        <c:axId val="6171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05118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FM_Hd_30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Fe</a:t>
            </a:r>
            <a:r>
              <a:rPr lang="en-US" cap="none" sz="900" b="1" i="1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174.3</c:v>
                </c:pt>
                <c:pt idx="1">
                  <c:v>176.5</c:v>
                </c:pt>
                <c:pt idx="2">
                  <c:v>172.9</c:v>
                </c:pt>
                <c:pt idx="3">
                  <c:v>171.7</c:v>
                </c:pt>
                <c:pt idx="4">
                  <c:v>172.8</c:v>
                </c:pt>
                <c:pt idx="5">
                  <c:v>172.6</c:v>
                </c:pt>
                <c:pt idx="6">
                  <c:v>173.2</c:v>
                </c:pt>
                <c:pt idx="7">
                  <c:v>175</c:v>
                </c:pt>
                <c:pt idx="8">
                  <c:v>178.3</c:v>
                </c:pt>
                <c:pt idx="9">
                  <c:v>179</c:v>
                </c:pt>
                <c:pt idx="10">
                  <c:v>178.7</c:v>
                </c:pt>
                <c:pt idx="11">
                  <c:v>177.7</c:v>
                </c:pt>
                <c:pt idx="12">
                  <c:v>184.2</c:v>
                </c:pt>
                <c:pt idx="13">
                  <c:v>181</c:v>
                </c:pt>
                <c:pt idx="14">
                  <c:v>176.1</c:v>
                </c:pt>
                <c:pt idx="15">
                  <c:v>175.5</c:v>
                </c:pt>
                <c:pt idx="16">
                  <c:v>180.1</c:v>
                </c:pt>
                <c:pt idx="17">
                  <c:v>177</c:v>
                </c:pt>
                <c:pt idx="18">
                  <c:v>182.3</c:v>
                </c:pt>
                <c:pt idx="19">
                  <c:v>184</c:v>
                </c:pt>
                <c:pt idx="20">
                  <c:v>176.7</c:v>
                </c:pt>
                <c:pt idx="21">
                  <c:v>177.6</c:v>
                </c:pt>
                <c:pt idx="22">
                  <c:v>174.7</c:v>
                </c:pt>
                <c:pt idx="23">
                  <c:v>176.7</c:v>
                </c:pt>
                <c:pt idx="24">
                  <c:v>179.1</c:v>
                </c:pt>
                <c:pt idx="25">
                  <c:v>183.2</c:v>
                </c:pt>
                <c:pt idx="26">
                  <c:v>173.7</c:v>
                </c:pt>
                <c:pt idx="27">
                  <c:v>182.4</c:v>
                </c:pt>
                <c:pt idx="28">
                  <c:v>182.9</c:v>
                </c:pt>
                <c:pt idx="29">
                  <c:v>178.9</c:v>
                </c:pt>
                <c:pt idx="30">
                  <c:v>179.9</c:v>
                </c:pt>
                <c:pt idx="31">
                  <c:v>177.7</c:v>
                </c:pt>
                <c:pt idx="32">
                  <c:v>180.5</c:v>
                </c:pt>
                <c:pt idx="33">
                  <c:v>179.9</c:v>
                </c:pt>
                <c:pt idx="34">
                  <c:v>180.2</c:v>
                </c:pt>
                <c:pt idx="35">
                  <c:v>174.5</c:v>
                </c:pt>
                <c:pt idx="36">
                  <c:v>175.7</c:v>
                </c:pt>
                <c:pt idx="37">
                  <c:v>177.7</c:v>
                </c:pt>
                <c:pt idx="38">
                  <c:v>177.2</c:v>
                </c:pt>
                <c:pt idx="39">
                  <c:v>181.3</c:v>
                </c:pt>
                <c:pt idx="40">
                  <c:v>173.9</c:v>
                </c:pt>
                <c:pt idx="41">
                  <c:v>179.4</c:v>
                </c:pt>
                <c:pt idx="42">
                  <c:v>172.3</c:v>
                </c:pt>
                <c:pt idx="43">
                  <c:v>171.2</c:v>
                </c:pt>
                <c:pt idx="44">
                  <c:v>174.4</c:v>
                </c:pt>
                <c:pt idx="45">
                  <c:v>176.6</c:v>
                </c:pt>
                <c:pt idx="46">
                  <c:v>176</c:v>
                </c:pt>
                <c:pt idx="47">
                  <c:v>175.3</c:v>
                </c:pt>
                <c:pt idx="48">
                  <c:v>175.2</c:v>
                </c:pt>
                <c:pt idx="49">
                  <c:v>177</c:v>
                </c:pt>
                <c:pt idx="50">
                  <c:v>174.1</c:v>
                </c:pt>
                <c:pt idx="51">
                  <c:v>176.3</c:v>
                </c:pt>
                <c:pt idx="52">
                  <c:v>173.8</c:v>
                </c:pt>
                <c:pt idx="53">
                  <c:v>171.3</c:v>
                </c:pt>
                <c:pt idx="54">
                  <c:v>173.2</c:v>
                </c:pt>
                <c:pt idx="55">
                  <c:v>172.2</c:v>
                </c:pt>
                <c:pt idx="56">
                  <c:v>169.5</c:v>
                </c:pt>
                <c:pt idx="57">
                  <c:v>170.3</c:v>
                </c:pt>
                <c:pt idx="58">
                  <c:v>171</c:v>
                </c:pt>
                <c:pt idx="59">
                  <c:v>172.8</c:v>
                </c:pt>
                <c:pt idx="60">
                  <c:v>174.1</c:v>
                </c:pt>
                <c:pt idx="61">
                  <c:v>172.4</c:v>
                </c:pt>
                <c:pt idx="62">
                  <c:v>168.8</c:v>
                </c:pt>
                <c:pt idx="63">
                  <c:v>174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177.1</c:v>
                </c:pt>
                <c:pt idx="1">
                  <c:v>170.9</c:v>
                </c:pt>
                <c:pt idx="2">
                  <c:v>170.3</c:v>
                </c:pt>
                <c:pt idx="3">
                  <c:v>170.3</c:v>
                </c:pt>
                <c:pt idx="4">
                  <c:v>177</c:v>
                </c:pt>
                <c:pt idx="5">
                  <c:v>175.2</c:v>
                </c:pt>
                <c:pt idx="6">
                  <c:v>171.3</c:v>
                </c:pt>
                <c:pt idx="7">
                  <c:v>173.8</c:v>
                </c:pt>
                <c:pt idx="8">
                  <c:v>175.5</c:v>
                </c:pt>
                <c:pt idx="9">
                  <c:v>175.7</c:v>
                </c:pt>
                <c:pt idx="10">
                  <c:v>178.8</c:v>
                </c:pt>
                <c:pt idx="11">
                  <c:v>177.2</c:v>
                </c:pt>
                <c:pt idx="12">
                  <c:v>175.2</c:v>
                </c:pt>
                <c:pt idx="13">
                  <c:v>172.1</c:v>
                </c:pt>
                <c:pt idx="14">
                  <c:v>173.9</c:v>
                </c:pt>
                <c:pt idx="15">
                  <c:v>169.6</c:v>
                </c:pt>
                <c:pt idx="16">
                  <c:v>173</c:v>
                </c:pt>
                <c:pt idx="17">
                  <c:v>177.7</c:v>
                </c:pt>
                <c:pt idx="18">
                  <c:v>178.5</c:v>
                </c:pt>
                <c:pt idx="19">
                  <c:v>173.1</c:v>
                </c:pt>
                <c:pt idx="20">
                  <c:v>171.3</c:v>
                </c:pt>
                <c:pt idx="21">
                  <c:v>173.5</c:v>
                </c:pt>
                <c:pt idx="22">
                  <c:v>177.1</c:v>
                </c:pt>
                <c:pt idx="23">
                  <c:v>176.7</c:v>
                </c:pt>
                <c:pt idx="24">
                  <c:v>177.1</c:v>
                </c:pt>
                <c:pt idx="25">
                  <c:v>180.4</c:v>
                </c:pt>
                <c:pt idx="26">
                  <c:v>176.7</c:v>
                </c:pt>
                <c:pt idx="27">
                  <c:v>175.1</c:v>
                </c:pt>
                <c:pt idx="28">
                  <c:v>176.1</c:v>
                </c:pt>
                <c:pt idx="29">
                  <c:v>175.9</c:v>
                </c:pt>
                <c:pt idx="30">
                  <c:v>175.9</c:v>
                </c:pt>
                <c:pt idx="31">
                  <c:v>176.6</c:v>
                </c:pt>
                <c:pt idx="32">
                  <c:v>173.3</c:v>
                </c:pt>
                <c:pt idx="33">
                  <c:v>171.2</c:v>
                </c:pt>
                <c:pt idx="34">
                  <c:v>176.1</c:v>
                </c:pt>
                <c:pt idx="35">
                  <c:v>177.9</c:v>
                </c:pt>
                <c:pt idx="36">
                  <c:v>180.1</c:v>
                </c:pt>
                <c:pt idx="37">
                  <c:v>175.9</c:v>
                </c:pt>
                <c:pt idx="38">
                  <c:v>171</c:v>
                </c:pt>
                <c:pt idx="39">
                  <c:v>175.8</c:v>
                </c:pt>
                <c:pt idx="40">
                  <c:v>177.2</c:v>
                </c:pt>
                <c:pt idx="41">
                  <c:v>174.2</c:v>
                </c:pt>
                <c:pt idx="42">
                  <c:v>171.7</c:v>
                </c:pt>
                <c:pt idx="43">
                  <c:v>172.8</c:v>
                </c:pt>
                <c:pt idx="44">
                  <c:v>176.1</c:v>
                </c:pt>
                <c:pt idx="45">
                  <c:v>173.5</c:v>
                </c:pt>
                <c:pt idx="46">
                  <c:v>172</c:v>
                </c:pt>
                <c:pt idx="47">
                  <c:v>172.7</c:v>
                </c:pt>
                <c:pt idx="48">
                  <c:v>171.4</c:v>
                </c:pt>
                <c:pt idx="49">
                  <c:v>174.4</c:v>
                </c:pt>
                <c:pt idx="50">
                  <c:v>173</c:v>
                </c:pt>
                <c:pt idx="51">
                  <c:v>175.4</c:v>
                </c:pt>
                <c:pt idx="52">
                  <c:v>170.5</c:v>
                </c:pt>
                <c:pt idx="53">
                  <c:v>171.5</c:v>
                </c:pt>
                <c:pt idx="54">
                  <c:v>170.6</c:v>
                </c:pt>
                <c:pt idx="55">
                  <c:v>171.9</c:v>
                </c:pt>
                <c:pt idx="56">
                  <c:v>171.7</c:v>
                </c:pt>
                <c:pt idx="57">
                  <c:v>169.8</c:v>
                </c:pt>
                <c:pt idx="58">
                  <c:v>174.4</c:v>
                </c:pt>
                <c:pt idx="59">
                  <c:v>171.1</c:v>
                </c:pt>
                <c:pt idx="60">
                  <c:v>169.5</c:v>
                </c:pt>
                <c:pt idx="61">
                  <c:v>172.5</c:v>
                </c:pt>
                <c:pt idx="62">
                  <c:v>168.3</c:v>
                </c:pt>
                <c:pt idx="63">
                  <c:v>167.9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177.6</c:v>
                </c:pt>
                <c:pt idx="1">
                  <c:v>172.4</c:v>
                </c:pt>
                <c:pt idx="2">
                  <c:v>176.8</c:v>
                </c:pt>
                <c:pt idx="3">
                  <c:v>174.6</c:v>
                </c:pt>
                <c:pt idx="4">
                  <c:v>174.6</c:v>
                </c:pt>
                <c:pt idx="5">
                  <c:v>174.7</c:v>
                </c:pt>
                <c:pt idx="6">
                  <c:v>175.8</c:v>
                </c:pt>
                <c:pt idx="7">
                  <c:v>173.7</c:v>
                </c:pt>
                <c:pt idx="8">
                  <c:v>176.2</c:v>
                </c:pt>
                <c:pt idx="9">
                  <c:v>180.4</c:v>
                </c:pt>
                <c:pt idx="10">
                  <c:v>182.7</c:v>
                </c:pt>
                <c:pt idx="11">
                  <c:v>176.6</c:v>
                </c:pt>
                <c:pt idx="12">
                  <c:v>178.3</c:v>
                </c:pt>
                <c:pt idx="13">
                  <c:v>175.9</c:v>
                </c:pt>
                <c:pt idx="14">
                  <c:v>178.3</c:v>
                </c:pt>
                <c:pt idx="15">
                  <c:v>178</c:v>
                </c:pt>
                <c:pt idx="16">
                  <c:v>179.5</c:v>
                </c:pt>
                <c:pt idx="17">
                  <c:v>174.4</c:v>
                </c:pt>
                <c:pt idx="18">
                  <c:v>174.6</c:v>
                </c:pt>
                <c:pt idx="19">
                  <c:v>177</c:v>
                </c:pt>
                <c:pt idx="20">
                  <c:v>180.8</c:v>
                </c:pt>
                <c:pt idx="21">
                  <c:v>177.4</c:v>
                </c:pt>
                <c:pt idx="22">
                  <c:v>178.7</c:v>
                </c:pt>
                <c:pt idx="23">
                  <c:v>173.4</c:v>
                </c:pt>
                <c:pt idx="24">
                  <c:v>177.1</c:v>
                </c:pt>
                <c:pt idx="25">
                  <c:v>179.2</c:v>
                </c:pt>
                <c:pt idx="26">
                  <c:v>176.5</c:v>
                </c:pt>
                <c:pt idx="27">
                  <c:v>178.1</c:v>
                </c:pt>
                <c:pt idx="28">
                  <c:v>173.8</c:v>
                </c:pt>
                <c:pt idx="29">
                  <c:v>176.9</c:v>
                </c:pt>
                <c:pt idx="30">
                  <c:v>177</c:v>
                </c:pt>
                <c:pt idx="31">
                  <c:v>176.4</c:v>
                </c:pt>
                <c:pt idx="32">
                  <c:v>175.2</c:v>
                </c:pt>
                <c:pt idx="33">
                  <c:v>173.8</c:v>
                </c:pt>
                <c:pt idx="34">
                  <c:v>177.2</c:v>
                </c:pt>
                <c:pt idx="35">
                  <c:v>182.2</c:v>
                </c:pt>
                <c:pt idx="36">
                  <c:v>177.3</c:v>
                </c:pt>
                <c:pt idx="37">
                  <c:v>164.8</c:v>
                </c:pt>
                <c:pt idx="38">
                  <c:v>178.5</c:v>
                </c:pt>
                <c:pt idx="39">
                  <c:v>178.2</c:v>
                </c:pt>
                <c:pt idx="40">
                  <c:v>171.9</c:v>
                </c:pt>
                <c:pt idx="41">
                  <c:v>177.6</c:v>
                </c:pt>
                <c:pt idx="42">
                  <c:v>175.2</c:v>
                </c:pt>
                <c:pt idx="43">
                  <c:v>172.5</c:v>
                </c:pt>
                <c:pt idx="44">
                  <c:v>175</c:v>
                </c:pt>
                <c:pt idx="45">
                  <c:v>176.3</c:v>
                </c:pt>
                <c:pt idx="46">
                  <c:v>174.4</c:v>
                </c:pt>
                <c:pt idx="47">
                  <c:v>171.8</c:v>
                </c:pt>
                <c:pt idx="48">
                  <c:v>178</c:v>
                </c:pt>
                <c:pt idx="49">
                  <c:v>181.1</c:v>
                </c:pt>
                <c:pt idx="50">
                  <c:v>172.1</c:v>
                </c:pt>
                <c:pt idx="51">
                  <c:v>171</c:v>
                </c:pt>
                <c:pt idx="52">
                  <c:v>172.3</c:v>
                </c:pt>
                <c:pt idx="53">
                  <c:v>176.2</c:v>
                </c:pt>
                <c:pt idx="54">
                  <c:v>176.8</c:v>
                </c:pt>
                <c:pt idx="55">
                  <c:v>172.3</c:v>
                </c:pt>
                <c:pt idx="56">
                  <c:v>171.6</c:v>
                </c:pt>
                <c:pt idx="57">
                  <c:v>174.1</c:v>
                </c:pt>
                <c:pt idx="58">
                  <c:v>175.5</c:v>
                </c:pt>
                <c:pt idx="59">
                  <c:v>175.3</c:v>
                </c:pt>
                <c:pt idx="60">
                  <c:v>175.4</c:v>
                </c:pt>
                <c:pt idx="61">
                  <c:v>171.2</c:v>
                </c:pt>
                <c:pt idx="62">
                  <c:v>172.8</c:v>
                </c:pt>
                <c:pt idx="63">
                  <c:v>177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176.1</c:v>
                </c:pt>
                <c:pt idx="1">
                  <c:v>176.8</c:v>
                </c:pt>
                <c:pt idx="2">
                  <c:v>176.8</c:v>
                </c:pt>
                <c:pt idx="3">
                  <c:v>178.5</c:v>
                </c:pt>
                <c:pt idx="4">
                  <c:v>177.8</c:v>
                </c:pt>
                <c:pt idx="5">
                  <c:v>174.2</c:v>
                </c:pt>
                <c:pt idx="6">
                  <c:v>180.6</c:v>
                </c:pt>
                <c:pt idx="7">
                  <c:v>171</c:v>
                </c:pt>
                <c:pt idx="8">
                  <c:v>184.1</c:v>
                </c:pt>
                <c:pt idx="9">
                  <c:v>174.3</c:v>
                </c:pt>
                <c:pt idx="10">
                  <c:v>174.6</c:v>
                </c:pt>
                <c:pt idx="11">
                  <c:v>178.3</c:v>
                </c:pt>
                <c:pt idx="12">
                  <c:v>177.8</c:v>
                </c:pt>
                <c:pt idx="13">
                  <c:v>175.9</c:v>
                </c:pt>
                <c:pt idx="14">
                  <c:v>179.2</c:v>
                </c:pt>
                <c:pt idx="15">
                  <c:v>179.9</c:v>
                </c:pt>
                <c:pt idx="16">
                  <c:v>177.4</c:v>
                </c:pt>
                <c:pt idx="17">
                  <c:v>178.5</c:v>
                </c:pt>
                <c:pt idx="18">
                  <c:v>180.9</c:v>
                </c:pt>
                <c:pt idx="19">
                  <c:v>178.7</c:v>
                </c:pt>
                <c:pt idx="20">
                  <c:v>179</c:v>
                </c:pt>
                <c:pt idx="21">
                  <c:v>170</c:v>
                </c:pt>
                <c:pt idx="22">
                  <c:v>175.4</c:v>
                </c:pt>
                <c:pt idx="23">
                  <c:v>179.5</c:v>
                </c:pt>
                <c:pt idx="24">
                  <c:v>173</c:v>
                </c:pt>
                <c:pt idx="25">
                  <c:v>178.9</c:v>
                </c:pt>
                <c:pt idx="26">
                  <c:v>175.2</c:v>
                </c:pt>
                <c:pt idx="27">
                  <c:v>181.7</c:v>
                </c:pt>
                <c:pt idx="28">
                  <c:v>181.1</c:v>
                </c:pt>
                <c:pt idx="29">
                  <c:v>182.7</c:v>
                </c:pt>
                <c:pt idx="30">
                  <c:v>176.9</c:v>
                </c:pt>
                <c:pt idx="31">
                  <c:v>181.8</c:v>
                </c:pt>
                <c:pt idx="32">
                  <c:v>177.7</c:v>
                </c:pt>
                <c:pt idx="33">
                  <c:v>177.1</c:v>
                </c:pt>
                <c:pt idx="34">
                  <c:v>180.1</c:v>
                </c:pt>
                <c:pt idx="35">
                  <c:v>179.9</c:v>
                </c:pt>
                <c:pt idx="36">
                  <c:v>181.3</c:v>
                </c:pt>
                <c:pt idx="37">
                  <c:v>176.2</c:v>
                </c:pt>
                <c:pt idx="38">
                  <c:v>178.4</c:v>
                </c:pt>
                <c:pt idx="39">
                  <c:v>178.3</c:v>
                </c:pt>
                <c:pt idx="40">
                  <c:v>178.5</c:v>
                </c:pt>
                <c:pt idx="41">
                  <c:v>176.8</c:v>
                </c:pt>
                <c:pt idx="42">
                  <c:v>178.6</c:v>
                </c:pt>
                <c:pt idx="43">
                  <c:v>176.8</c:v>
                </c:pt>
                <c:pt idx="44">
                  <c:v>181</c:v>
                </c:pt>
                <c:pt idx="45">
                  <c:v>177.9</c:v>
                </c:pt>
                <c:pt idx="46">
                  <c:v>178.6</c:v>
                </c:pt>
                <c:pt idx="47">
                  <c:v>173.6</c:v>
                </c:pt>
                <c:pt idx="48">
                  <c:v>177.7</c:v>
                </c:pt>
                <c:pt idx="49">
                  <c:v>175.1</c:v>
                </c:pt>
                <c:pt idx="50">
                  <c:v>180.7</c:v>
                </c:pt>
                <c:pt idx="51">
                  <c:v>176.2</c:v>
                </c:pt>
                <c:pt idx="52">
                  <c:v>178.2</c:v>
                </c:pt>
                <c:pt idx="53">
                  <c:v>179.5</c:v>
                </c:pt>
                <c:pt idx="54">
                  <c:v>175.8</c:v>
                </c:pt>
                <c:pt idx="55">
                  <c:v>177.9</c:v>
                </c:pt>
                <c:pt idx="56">
                  <c:v>177.7</c:v>
                </c:pt>
                <c:pt idx="57">
                  <c:v>173</c:v>
                </c:pt>
                <c:pt idx="58">
                  <c:v>178.4</c:v>
                </c:pt>
                <c:pt idx="59">
                  <c:v>170.4</c:v>
                </c:pt>
                <c:pt idx="60">
                  <c:v>180.7</c:v>
                </c:pt>
                <c:pt idx="61">
                  <c:v>178</c:v>
                </c:pt>
                <c:pt idx="62">
                  <c:v>174.9</c:v>
                </c:pt>
                <c:pt idx="63">
                  <c:v>179.2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176.1</c:v>
                </c:pt>
                <c:pt idx="1">
                  <c:v>175</c:v>
                </c:pt>
                <c:pt idx="2">
                  <c:v>177.4</c:v>
                </c:pt>
                <c:pt idx="3">
                  <c:v>178.8</c:v>
                </c:pt>
                <c:pt idx="4">
                  <c:v>182.7</c:v>
                </c:pt>
                <c:pt idx="5">
                  <c:v>179.5</c:v>
                </c:pt>
                <c:pt idx="6">
                  <c:v>179</c:v>
                </c:pt>
                <c:pt idx="7">
                  <c:v>178.6</c:v>
                </c:pt>
                <c:pt idx="8">
                  <c:v>177.4</c:v>
                </c:pt>
                <c:pt idx="9">
                  <c:v>182.6</c:v>
                </c:pt>
                <c:pt idx="10">
                  <c:v>174</c:v>
                </c:pt>
                <c:pt idx="11">
                  <c:v>181.4</c:v>
                </c:pt>
                <c:pt idx="12">
                  <c:v>179.5</c:v>
                </c:pt>
                <c:pt idx="13">
                  <c:v>180.9</c:v>
                </c:pt>
                <c:pt idx="14">
                  <c:v>181.3</c:v>
                </c:pt>
                <c:pt idx="15">
                  <c:v>183.3</c:v>
                </c:pt>
                <c:pt idx="16">
                  <c:v>185.4</c:v>
                </c:pt>
                <c:pt idx="17">
                  <c:v>181.7</c:v>
                </c:pt>
                <c:pt idx="18">
                  <c:v>190.2</c:v>
                </c:pt>
                <c:pt idx="19">
                  <c:v>182.4</c:v>
                </c:pt>
                <c:pt idx="20">
                  <c:v>178.5</c:v>
                </c:pt>
                <c:pt idx="21">
                  <c:v>173.8</c:v>
                </c:pt>
                <c:pt idx="22">
                  <c:v>180.2</c:v>
                </c:pt>
                <c:pt idx="23">
                  <c:v>180.6</c:v>
                </c:pt>
                <c:pt idx="24">
                  <c:v>179.9</c:v>
                </c:pt>
                <c:pt idx="25">
                  <c:v>180.5</c:v>
                </c:pt>
                <c:pt idx="26">
                  <c:v>182.7</c:v>
                </c:pt>
                <c:pt idx="27">
                  <c:v>184.6</c:v>
                </c:pt>
                <c:pt idx="28">
                  <c:v>179.8</c:v>
                </c:pt>
                <c:pt idx="29">
                  <c:v>181.8</c:v>
                </c:pt>
                <c:pt idx="30">
                  <c:v>177.2</c:v>
                </c:pt>
                <c:pt idx="31">
                  <c:v>186.3</c:v>
                </c:pt>
                <c:pt idx="32">
                  <c:v>181.8</c:v>
                </c:pt>
                <c:pt idx="33">
                  <c:v>183.4</c:v>
                </c:pt>
                <c:pt idx="34">
                  <c:v>179.2</c:v>
                </c:pt>
                <c:pt idx="35">
                  <c:v>181.5</c:v>
                </c:pt>
                <c:pt idx="36">
                  <c:v>183.6</c:v>
                </c:pt>
                <c:pt idx="37">
                  <c:v>179.5</c:v>
                </c:pt>
                <c:pt idx="38">
                  <c:v>184.4</c:v>
                </c:pt>
                <c:pt idx="39">
                  <c:v>181</c:v>
                </c:pt>
                <c:pt idx="40">
                  <c:v>184.4</c:v>
                </c:pt>
                <c:pt idx="41">
                  <c:v>183.7</c:v>
                </c:pt>
                <c:pt idx="42">
                  <c:v>181.6</c:v>
                </c:pt>
                <c:pt idx="43">
                  <c:v>185.6</c:v>
                </c:pt>
                <c:pt idx="44">
                  <c:v>170.2</c:v>
                </c:pt>
                <c:pt idx="45">
                  <c:v>182.9</c:v>
                </c:pt>
                <c:pt idx="46">
                  <c:v>184.8</c:v>
                </c:pt>
                <c:pt idx="47">
                  <c:v>178.6</c:v>
                </c:pt>
                <c:pt idx="48">
                  <c:v>182.6</c:v>
                </c:pt>
                <c:pt idx="49">
                  <c:v>179.4</c:v>
                </c:pt>
                <c:pt idx="50">
                  <c:v>181.4</c:v>
                </c:pt>
                <c:pt idx="51">
                  <c:v>181.7</c:v>
                </c:pt>
                <c:pt idx="52">
                  <c:v>184.2</c:v>
                </c:pt>
                <c:pt idx="53">
                  <c:v>181.9</c:v>
                </c:pt>
                <c:pt idx="54">
                  <c:v>186.7</c:v>
                </c:pt>
                <c:pt idx="55">
                  <c:v>184</c:v>
                </c:pt>
                <c:pt idx="56">
                  <c:v>178.2</c:v>
                </c:pt>
                <c:pt idx="57">
                  <c:v>182.3</c:v>
                </c:pt>
                <c:pt idx="58">
                  <c:v>179.1</c:v>
                </c:pt>
                <c:pt idx="59">
                  <c:v>183.4</c:v>
                </c:pt>
                <c:pt idx="60">
                  <c:v>176.8</c:v>
                </c:pt>
                <c:pt idx="61">
                  <c:v>181</c:v>
                </c:pt>
                <c:pt idx="62">
                  <c:v>179</c:v>
                </c:pt>
                <c:pt idx="63">
                  <c:v>179.8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185.3</c:v>
                </c:pt>
                <c:pt idx="1">
                  <c:v>176.1</c:v>
                </c:pt>
                <c:pt idx="2">
                  <c:v>179.3</c:v>
                </c:pt>
                <c:pt idx="3">
                  <c:v>176.1</c:v>
                </c:pt>
                <c:pt idx="4">
                  <c:v>187.4</c:v>
                </c:pt>
                <c:pt idx="5">
                  <c:v>184.6</c:v>
                </c:pt>
                <c:pt idx="6">
                  <c:v>172.9</c:v>
                </c:pt>
                <c:pt idx="7">
                  <c:v>180.1</c:v>
                </c:pt>
                <c:pt idx="8">
                  <c:v>186.3</c:v>
                </c:pt>
                <c:pt idx="9">
                  <c:v>183</c:v>
                </c:pt>
                <c:pt idx="10">
                  <c:v>178.3</c:v>
                </c:pt>
                <c:pt idx="11">
                  <c:v>187.8</c:v>
                </c:pt>
                <c:pt idx="12">
                  <c:v>183.5</c:v>
                </c:pt>
                <c:pt idx="13">
                  <c:v>179.2</c:v>
                </c:pt>
                <c:pt idx="14">
                  <c:v>183</c:v>
                </c:pt>
                <c:pt idx="15">
                  <c:v>180</c:v>
                </c:pt>
                <c:pt idx="16">
                  <c:v>183.2</c:v>
                </c:pt>
                <c:pt idx="17">
                  <c:v>183.1</c:v>
                </c:pt>
                <c:pt idx="18">
                  <c:v>182.2</c:v>
                </c:pt>
                <c:pt idx="19">
                  <c:v>183.1</c:v>
                </c:pt>
                <c:pt idx="20">
                  <c:v>182.9</c:v>
                </c:pt>
                <c:pt idx="21">
                  <c:v>175.8</c:v>
                </c:pt>
                <c:pt idx="22">
                  <c:v>187.3</c:v>
                </c:pt>
                <c:pt idx="23">
                  <c:v>182.3</c:v>
                </c:pt>
                <c:pt idx="24">
                  <c:v>183.1</c:v>
                </c:pt>
                <c:pt idx="25">
                  <c:v>185</c:v>
                </c:pt>
                <c:pt idx="26">
                  <c:v>186.4</c:v>
                </c:pt>
                <c:pt idx="27">
                  <c:v>189.1</c:v>
                </c:pt>
                <c:pt idx="28">
                  <c:v>188.4</c:v>
                </c:pt>
                <c:pt idx="29">
                  <c:v>180.9</c:v>
                </c:pt>
                <c:pt idx="30">
                  <c:v>184.5</c:v>
                </c:pt>
                <c:pt idx="31">
                  <c:v>187.1</c:v>
                </c:pt>
                <c:pt idx="32">
                  <c:v>186</c:v>
                </c:pt>
                <c:pt idx="33">
                  <c:v>184.9</c:v>
                </c:pt>
                <c:pt idx="34">
                  <c:v>180.9</c:v>
                </c:pt>
                <c:pt idx="35">
                  <c:v>179</c:v>
                </c:pt>
                <c:pt idx="36">
                  <c:v>188.2</c:v>
                </c:pt>
                <c:pt idx="37">
                  <c:v>179.5</c:v>
                </c:pt>
                <c:pt idx="38">
                  <c:v>190.1</c:v>
                </c:pt>
                <c:pt idx="39">
                  <c:v>180.7</c:v>
                </c:pt>
                <c:pt idx="40">
                  <c:v>187.4</c:v>
                </c:pt>
                <c:pt idx="41">
                  <c:v>185.5</c:v>
                </c:pt>
                <c:pt idx="42">
                  <c:v>183.8</c:v>
                </c:pt>
                <c:pt idx="43">
                  <c:v>185</c:v>
                </c:pt>
                <c:pt idx="44">
                  <c:v>179</c:v>
                </c:pt>
                <c:pt idx="45">
                  <c:v>186.7</c:v>
                </c:pt>
                <c:pt idx="46">
                  <c:v>186.8</c:v>
                </c:pt>
                <c:pt idx="47">
                  <c:v>181.4</c:v>
                </c:pt>
                <c:pt idx="48">
                  <c:v>185.7</c:v>
                </c:pt>
                <c:pt idx="49">
                  <c:v>185.2</c:v>
                </c:pt>
                <c:pt idx="50">
                  <c:v>184.2</c:v>
                </c:pt>
                <c:pt idx="51">
                  <c:v>183.3</c:v>
                </c:pt>
                <c:pt idx="52">
                  <c:v>184.3</c:v>
                </c:pt>
                <c:pt idx="53">
                  <c:v>184.2</c:v>
                </c:pt>
                <c:pt idx="54">
                  <c:v>185.5</c:v>
                </c:pt>
                <c:pt idx="55">
                  <c:v>183.3</c:v>
                </c:pt>
                <c:pt idx="56">
                  <c:v>179.6</c:v>
                </c:pt>
                <c:pt idx="57">
                  <c:v>187</c:v>
                </c:pt>
                <c:pt idx="58">
                  <c:v>179.5</c:v>
                </c:pt>
                <c:pt idx="59">
                  <c:v>182.7</c:v>
                </c:pt>
                <c:pt idx="60">
                  <c:v>165.1</c:v>
                </c:pt>
                <c:pt idx="61">
                  <c:v>178.6</c:v>
                </c:pt>
                <c:pt idx="62">
                  <c:v>184.6</c:v>
                </c:pt>
                <c:pt idx="63">
                  <c:v>177.5</c:v>
                </c:pt>
              </c:numCache>
            </c:numRef>
          </c:yVal>
          <c:smooth val="0"/>
        </c:ser>
        <c:axId val="43666232"/>
        <c:axId val="57451769"/>
      </c:scatterChart>
      <c:valAx>
        <c:axId val="4366623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7451769"/>
        <c:crosses val="autoZero"/>
        <c:crossBetween val="midCat"/>
        <c:dispUnits/>
      </c:valAx>
      <c:valAx>
        <c:axId val="57451769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36662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31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BU_12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925"/>
          <c:w val="0.947"/>
          <c:h val="0.8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Tabelle3!$AG$8</c:f>
              <c:strCache>
                <c:ptCount val="1"/>
                <c:pt idx="0">
                  <c:v>BU_12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Tabelle3!$AF$10:$AF$30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Tabelle3!$AG$10:$AG$30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5539622"/>
        <c:axId val="30094551"/>
      </c:scatterChart>
      <c:valAx>
        <c:axId val="55539622"/>
        <c:scaling>
          <c:orientation val="minMax"/>
          <c:max val="1650"/>
          <c:min val="1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>
            <c:manualLayout>
              <c:xMode val="factor"/>
              <c:yMode val="factor"/>
              <c:x val="0.0377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0094551"/>
        <c:crosses val="autoZero"/>
        <c:crossBetween val="midCat"/>
        <c:dispUnits/>
      </c:valAx>
      <c:valAx>
        <c:axId val="30094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55396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1825"/>
          <c:w val="0.958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y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9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5,174</a:t>
                    </a: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x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- 31,858
R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= 0,9997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Tabelle3!$AV$18:$AV$24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Tabelle3!$AW$18:$AW$24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415504"/>
        <c:axId val="21739537"/>
      </c:scatterChart>
      <c:valAx>
        <c:axId val="2415504"/>
        <c:scaling>
          <c:orientation val="minMax"/>
          <c:max val="12"/>
          <c:min val="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39537"/>
        <c:crosses val="autoZero"/>
        <c:crossBetween val="midCat"/>
        <c:dispUnits/>
      </c:valAx>
      <c:valAx>
        <c:axId val="21739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155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Tabelle3!$AV$27:$AV$32</c:f>
              <c:strCache/>
            </c:strRef>
          </c:cat>
          <c:val>
            <c:numRef>
              <c:f>Tabelle3!$AW$27:$AW$32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1438106"/>
        <c:axId val="16072043"/>
      </c:lineChart>
      <c:catAx>
        <c:axId val="6143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72043"/>
        <c:crosses val="autoZero"/>
        <c:auto val="1"/>
        <c:lblOffset val="100"/>
        <c:noMultiLvlLbl val="0"/>
      </c:catAx>
      <c:valAx>
        <c:axId val="16072043"/>
        <c:scaling>
          <c:orientation val="minMax"/>
          <c:max val="5.5"/>
          <c:min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38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FM_Hd_30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    Fe</a:t>
            </a:r>
            <a:r>
              <a:rPr lang="en-US" cap="none" sz="90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85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2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725"/>
          <c:w val="0.9587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176.22656249999991</c:v>
                </c:pt>
                <c:pt idx="1">
                  <c:v>173.96874999999997</c:v>
                </c:pt>
                <c:pt idx="2">
                  <c:v>175.81249999999997</c:v>
                </c:pt>
                <c:pt idx="3">
                  <c:v>177.66875000000005</c:v>
                </c:pt>
                <c:pt idx="4">
                  <c:v>180.95000000000002</c:v>
                </c:pt>
                <c:pt idx="5">
                  <c:v>182.85156250000003</c:v>
                </c:pt>
                <c:pt idx="6">
                  <c:v>177.79843750000003</c:v>
                </c:pt>
                <c:pt idx="7">
                  <c:v>175.74687500000005</c:v>
                </c:pt>
                <c:pt idx="8">
                  <c:v>177.27031249999996</c:v>
                </c:pt>
                <c:pt idx="9">
                  <c:v>184.74375</c:v>
                </c:pt>
                <c:pt idx="10">
                  <c:v>187.9046875</c:v>
                </c:pt>
                <c:pt idx="11">
                  <c:v>186.35468749999995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184.2</c:v>
                </c:pt>
                <c:pt idx="1">
                  <c:v>180.4</c:v>
                </c:pt>
                <c:pt idx="2">
                  <c:v>182.7</c:v>
                </c:pt>
                <c:pt idx="3">
                  <c:v>184.1</c:v>
                </c:pt>
                <c:pt idx="4">
                  <c:v>190.2</c:v>
                </c:pt>
                <c:pt idx="5">
                  <c:v>190.1</c:v>
                </c:pt>
                <c:pt idx="6">
                  <c:v>186.5</c:v>
                </c:pt>
                <c:pt idx="7">
                  <c:v>182.2</c:v>
                </c:pt>
                <c:pt idx="8">
                  <c:v>183.9</c:v>
                </c:pt>
                <c:pt idx="9">
                  <c:v>191.2</c:v>
                </c:pt>
                <c:pt idx="10">
                  <c:v>192.8</c:v>
                </c:pt>
                <c:pt idx="11">
                  <c:v>192.9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168.8</c:v>
                </c:pt>
                <c:pt idx="1">
                  <c:v>167.9</c:v>
                </c:pt>
                <c:pt idx="2">
                  <c:v>164.8</c:v>
                </c:pt>
                <c:pt idx="3">
                  <c:v>170</c:v>
                </c:pt>
                <c:pt idx="4">
                  <c:v>170.2</c:v>
                </c:pt>
                <c:pt idx="5">
                  <c:v>165.1</c:v>
                </c:pt>
                <c:pt idx="6">
                  <c:v>167.9</c:v>
                </c:pt>
                <c:pt idx="7">
                  <c:v>168.4</c:v>
                </c:pt>
                <c:pt idx="8">
                  <c:v>170.2</c:v>
                </c:pt>
                <c:pt idx="9">
                  <c:v>178.6</c:v>
                </c:pt>
                <c:pt idx="10">
                  <c:v>181.7</c:v>
                </c:pt>
                <c:pt idx="11">
                  <c:v>177.8</c:v>
                </c:pt>
              </c:numCache>
            </c:numRef>
          </c:val>
          <c:smooth val="0"/>
        </c:ser>
        <c:marker val="1"/>
        <c:axId val="47303874"/>
        <c:axId val="23081683"/>
      </c:lineChart>
      <c:catAx>
        <c:axId val="473038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081683"/>
        <c:crosses val="autoZero"/>
        <c:auto val="1"/>
        <c:lblOffset val="100"/>
        <c:tickLblSkip val="1"/>
        <c:tickMarkSkip val="3"/>
        <c:noMultiLvlLbl val="0"/>
      </c:catAx>
      <c:valAx>
        <c:axId val="230816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303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507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6408556"/>
        <c:axId val="57677005"/>
      </c:scatterChart>
      <c:valAx>
        <c:axId val="640855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77005"/>
        <c:crosses val="autoZero"/>
        <c:crossBetween val="midCat"/>
        <c:dispUnits/>
      </c:valAx>
      <c:valAx>
        <c:axId val="5767700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85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5,9842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-0,0002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0,9984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/>
            </c:numRef>
          </c:xVal>
          <c:yVal>
            <c:numRef>
              <c:f>Module!$Y$7:$Y$198</c:f>
              <c:numCache/>
            </c:numRef>
          </c:yVal>
          <c:smooth val="0"/>
        </c:ser>
        <c:axId val="49330998"/>
        <c:axId val="41325799"/>
      </c:scatterChart>
      <c:valAx>
        <c:axId val="49330998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25799"/>
        <c:crosses val="autoZero"/>
        <c:crossBetween val="midCat"/>
        <c:dispUnits/>
      </c:valAx>
      <c:valAx>
        <c:axId val="4132579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30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5"/>
          <c:y val="0.08125"/>
          <c:w val="0.956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spPr>
            <a:solidFill>
              <a:srgbClr val="33CCCC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Module!$Q$7:$Q$28</c:f>
              <c:numCache/>
            </c:numRef>
          </c:cat>
          <c:val>
            <c:numRef>
              <c:f>Module!$V$7:$V$28</c:f>
              <c:numCache/>
            </c:numRef>
          </c:val>
        </c:ser>
        <c:gapWidth val="0"/>
        <c:axId val="36387872"/>
        <c:axId val="59055393"/>
      </c:barChart>
      <c:catAx>
        <c:axId val="36387872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055393"/>
        <c:crosses val="autoZero"/>
        <c:auto val="0"/>
        <c:lblOffset val="100"/>
        <c:noMultiLvlLbl val="0"/>
      </c:catAx>
      <c:valAx>
        <c:axId val="59055393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38787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FM_Hd_30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675"/>
          <c:w val="0.967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61736490"/>
        <c:axId val="18757499"/>
      </c:scatterChart>
      <c:valAx>
        <c:axId val="61736490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757499"/>
        <c:crosses val="autoZero"/>
        <c:crossBetween val="midCat"/>
        <c:dispUnits/>
      </c:valAx>
      <c:valAx>
        <c:axId val="18757499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364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1195"/>
          <c:w val="0.151"/>
          <c:h val="0.203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FM_Hd_30      Fe</a:t>
            </a:r>
            <a:r>
              <a:rPr lang="en-US" cap="none" sz="95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225"/>
          <c:w val="0.94725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34599764"/>
        <c:axId val="42962421"/>
      </c:lineChart>
      <c:catAx>
        <c:axId val="345997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2962421"/>
        <c:crosses val="autoZero"/>
        <c:auto val="1"/>
        <c:lblOffset val="100"/>
        <c:tickLblSkip val="1"/>
        <c:tickMarkSkip val="3"/>
        <c:noMultiLvlLbl val="0"/>
      </c:catAx>
      <c:valAx>
        <c:axId val="429624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599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68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chart" Target="/xl/charts/chart21.xml" /><Relationship Id="rId13" Type="http://schemas.openxmlformats.org/officeDocument/2006/relationships/chart" Target="/xl/charts/chart22.xml" /><Relationship Id="rId14" Type="http://schemas.openxmlformats.org/officeDocument/2006/relationships/chart" Target="/xl/charts/chart23.xml" /><Relationship Id="rId15" Type="http://schemas.openxmlformats.org/officeDocument/2006/relationships/chart" Target="/xl/charts/chart24.xml" /><Relationship Id="rId16" Type="http://schemas.openxmlformats.org/officeDocument/2006/relationships/chart" Target="/xl/charts/chart25.xml" /><Relationship Id="rId17" Type="http://schemas.openxmlformats.org/officeDocument/2006/relationships/chart" Target="/xl/charts/chart26.xml" /><Relationship Id="rId18" Type="http://schemas.openxmlformats.org/officeDocument/2006/relationships/chart" Target="/xl/charts/chart27.xml" /><Relationship Id="rId19" Type="http://schemas.openxmlformats.org/officeDocument/2006/relationships/chart" Target="/xl/charts/chart28.xml" /><Relationship Id="rId20" Type="http://schemas.openxmlformats.org/officeDocument/2006/relationships/chart" Target="/xl/charts/chart29.xml" /><Relationship Id="rId21" Type="http://schemas.openxmlformats.org/officeDocument/2006/relationships/chart" Target="/xl/charts/chart30.xml" /><Relationship Id="rId22" Type="http://schemas.openxmlformats.org/officeDocument/2006/relationships/chart" Target="/xl/charts/chart31.xml" /><Relationship Id="rId23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371475</xdr:colOff>
      <xdr:row>101</xdr:row>
      <xdr:rowOff>28575</xdr:rowOff>
    </xdr:to>
    <xdr:graphicFrame>
      <xdr:nvGraphicFramePr>
        <xdr:cNvPr id="1" name="Chart 11"/>
        <xdr:cNvGraphicFramePr/>
      </xdr:nvGraphicFramePr>
      <xdr:xfrm>
        <a:off x="0" y="12230100"/>
        <a:ext cx="4486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85</xdr:row>
      <xdr:rowOff>0</xdr:rowOff>
    </xdr:from>
    <xdr:to>
      <xdr:col>16</xdr:col>
      <xdr:colOff>723900</xdr:colOff>
      <xdr:row>101</xdr:row>
      <xdr:rowOff>28575</xdr:rowOff>
    </xdr:to>
    <xdr:graphicFrame>
      <xdr:nvGraphicFramePr>
        <xdr:cNvPr id="2" name="Chart 12"/>
        <xdr:cNvGraphicFramePr/>
      </xdr:nvGraphicFramePr>
      <xdr:xfrm>
        <a:off x="4476750" y="12230100"/>
        <a:ext cx="44767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75</xdr:row>
      <xdr:rowOff>95250</xdr:rowOff>
    </xdr:from>
    <xdr:to>
      <xdr:col>17</xdr:col>
      <xdr:colOff>76200</xdr:colOff>
      <xdr:row>80</xdr:row>
      <xdr:rowOff>123825</xdr:rowOff>
    </xdr:to>
    <xdr:sp>
      <xdr:nvSpPr>
        <xdr:cNvPr id="3" name="AutoShape 49"/>
        <xdr:cNvSpPr>
          <a:spLocks/>
        </xdr:cNvSpPr>
      </xdr:nvSpPr>
      <xdr:spPr>
        <a:xfrm>
          <a:off x="8258175" y="1068705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30</a:t>
          </a:r>
        </a:p>
      </xdr:txBody>
    </xdr:sp>
    <xdr:clientData/>
  </xdr:twoCellAnchor>
  <xdr:twoCellAnchor>
    <xdr:from>
      <xdr:col>0</xdr:col>
      <xdr:colOff>0</xdr:colOff>
      <xdr:row>101</xdr:row>
      <xdr:rowOff>38100</xdr:rowOff>
    </xdr:from>
    <xdr:to>
      <xdr:col>8</xdr:col>
      <xdr:colOff>361950</xdr:colOff>
      <xdr:row>117</xdr:row>
      <xdr:rowOff>123825</xdr:rowOff>
    </xdr:to>
    <xdr:graphicFrame>
      <xdr:nvGraphicFramePr>
        <xdr:cNvPr id="4" name="Chart 50"/>
        <xdr:cNvGraphicFramePr/>
      </xdr:nvGraphicFramePr>
      <xdr:xfrm>
        <a:off x="0" y="14859000"/>
        <a:ext cx="44767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371475</xdr:colOff>
      <xdr:row>101</xdr:row>
      <xdr:rowOff>38100</xdr:rowOff>
    </xdr:from>
    <xdr:to>
      <xdr:col>16</xdr:col>
      <xdr:colOff>723900</xdr:colOff>
      <xdr:row>117</xdr:row>
      <xdr:rowOff>123825</xdr:rowOff>
    </xdr:to>
    <xdr:graphicFrame>
      <xdr:nvGraphicFramePr>
        <xdr:cNvPr id="5" name="Chart 51"/>
        <xdr:cNvGraphicFramePr/>
      </xdr:nvGraphicFramePr>
      <xdr:xfrm>
        <a:off x="4486275" y="14859000"/>
        <a:ext cx="44672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1" name="Chart 10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752475</xdr:colOff>
      <xdr:row>10</xdr:row>
      <xdr:rowOff>9525</xdr:rowOff>
    </xdr:from>
    <xdr:to>
      <xdr:col>35</xdr:col>
      <xdr:colOff>676275</xdr:colOff>
      <xdr:row>28</xdr:row>
      <xdr:rowOff>161925</xdr:rowOff>
    </xdr:to>
    <xdr:graphicFrame>
      <xdr:nvGraphicFramePr>
        <xdr:cNvPr id="2" name="Chart 13"/>
        <xdr:cNvGraphicFramePr/>
      </xdr:nvGraphicFramePr>
      <xdr:xfrm>
        <a:off x="19621500" y="1771650"/>
        <a:ext cx="44958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81</xdr:row>
      <xdr:rowOff>0</xdr:rowOff>
    </xdr:from>
    <xdr:to>
      <xdr:col>17</xdr:col>
      <xdr:colOff>590550</xdr:colOff>
      <xdr:row>97</xdr:row>
      <xdr:rowOff>123825</xdr:rowOff>
    </xdr:to>
    <xdr:graphicFrame>
      <xdr:nvGraphicFramePr>
        <xdr:cNvPr id="3" name="Chart 14"/>
        <xdr:cNvGraphicFramePr/>
      </xdr:nvGraphicFramePr>
      <xdr:xfrm>
        <a:off x="6657975" y="13344525"/>
        <a:ext cx="36480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257175</xdr:colOff>
      <xdr:row>98</xdr:row>
      <xdr:rowOff>76200</xdr:rowOff>
    </xdr:from>
    <xdr:to>
      <xdr:col>18</xdr:col>
      <xdr:colOff>466725</xdr:colOff>
      <xdr:row>115</xdr:row>
      <xdr:rowOff>38100</xdr:rowOff>
    </xdr:to>
    <xdr:graphicFrame>
      <xdr:nvGraphicFramePr>
        <xdr:cNvPr id="4" name="Chart 15"/>
        <xdr:cNvGraphicFramePr/>
      </xdr:nvGraphicFramePr>
      <xdr:xfrm>
        <a:off x="5810250" y="16173450"/>
        <a:ext cx="51339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98</xdr:row>
      <xdr:rowOff>57150</xdr:rowOff>
    </xdr:from>
    <xdr:to>
      <xdr:col>10</xdr:col>
      <xdr:colOff>152400</xdr:colOff>
      <xdr:row>115</xdr:row>
      <xdr:rowOff>19050</xdr:rowOff>
    </xdr:to>
    <xdr:graphicFrame>
      <xdr:nvGraphicFramePr>
        <xdr:cNvPr id="5" name="Chart 16"/>
        <xdr:cNvGraphicFramePr/>
      </xdr:nvGraphicFramePr>
      <xdr:xfrm>
        <a:off x="571500" y="16154400"/>
        <a:ext cx="513397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19050</xdr:rowOff>
    </xdr:from>
    <xdr:to>
      <xdr:col>0</xdr:col>
      <xdr:colOff>0</xdr:colOff>
      <xdr:row>99</xdr:row>
      <xdr:rowOff>28575</xdr:rowOff>
    </xdr:to>
    <xdr:graphicFrame>
      <xdr:nvGraphicFramePr>
        <xdr:cNvPr id="1" name="Chart 1"/>
        <xdr:cNvGraphicFramePr/>
      </xdr:nvGraphicFramePr>
      <xdr:xfrm>
        <a:off x="0" y="13354050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99</xdr:row>
      <xdr:rowOff>38100</xdr:rowOff>
    </xdr:from>
    <xdr:to>
      <xdr:col>0</xdr:col>
      <xdr:colOff>0</xdr:colOff>
      <xdr:row>116</xdr:row>
      <xdr:rowOff>9525</xdr:rowOff>
    </xdr:to>
    <xdr:graphicFrame>
      <xdr:nvGraphicFramePr>
        <xdr:cNvPr id="2" name="Chart 2"/>
        <xdr:cNvGraphicFramePr/>
      </xdr:nvGraphicFramePr>
      <xdr:xfrm>
        <a:off x="0" y="16125825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19050</xdr:rowOff>
    </xdr:from>
    <xdr:to>
      <xdr:col>0</xdr:col>
      <xdr:colOff>0</xdr:colOff>
      <xdr:row>99</xdr:row>
      <xdr:rowOff>28575</xdr:rowOff>
    </xdr:to>
    <xdr:graphicFrame>
      <xdr:nvGraphicFramePr>
        <xdr:cNvPr id="3" name="Chart 3"/>
        <xdr:cNvGraphicFramePr/>
      </xdr:nvGraphicFramePr>
      <xdr:xfrm>
        <a:off x="0" y="13354050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38100</xdr:rowOff>
    </xdr:from>
    <xdr:to>
      <xdr:col>0</xdr:col>
      <xdr:colOff>0</xdr:colOff>
      <xdr:row>116</xdr:row>
      <xdr:rowOff>9525</xdr:rowOff>
    </xdr:to>
    <xdr:graphicFrame>
      <xdr:nvGraphicFramePr>
        <xdr:cNvPr id="4" name="Chart 4"/>
        <xdr:cNvGraphicFramePr/>
      </xdr:nvGraphicFramePr>
      <xdr:xfrm>
        <a:off x="0" y="16125825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0" y="1133475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304800</xdr:colOff>
      <xdr:row>51</xdr:row>
      <xdr:rowOff>47625</xdr:rowOff>
    </xdr:from>
    <xdr:to>
      <xdr:col>10</xdr:col>
      <xdr:colOff>361950</xdr:colOff>
      <xdr:row>67</xdr:row>
      <xdr:rowOff>152400</xdr:rowOff>
    </xdr:to>
    <xdr:graphicFrame>
      <xdr:nvGraphicFramePr>
        <xdr:cNvPr id="6" name="Chart 11"/>
        <xdr:cNvGraphicFramePr/>
      </xdr:nvGraphicFramePr>
      <xdr:xfrm>
        <a:off x="4114800" y="8362950"/>
        <a:ext cx="38671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257175</xdr:colOff>
      <xdr:row>51</xdr:row>
      <xdr:rowOff>47625</xdr:rowOff>
    </xdr:from>
    <xdr:to>
      <xdr:col>5</xdr:col>
      <xdr:colOff>304800</xdr:colOff>
      <xdr:row>67</xdr:row>
      <xdr:rowOff>152400</xdr:rowOff>
    </xdr:to>
    <xdr:graphicFrame>
      <xdr:nvGraphicFramePr>
        <xdr:cNvPr id="7" name="Chart 13"/>
        <xdr:cNvGraphicFramePr/>
      </xdr:nvGraphicFramePr>
      <xdr:xfrm>
        <a:off x="257175" y="8362950"/>
        <a:ext cx="38576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428625</xdr:colOff>
      <xdr:row>51</xdr:row>
      <xdr:rowOff>57150</xdr:rowOff>
    </xdr:from>
    <xdr:to>
      <xdr:col>20</xdr:col>
      <xdr:colOff>533400</xdr:colOff>
      <xdr:row>68</xdr:row>
      <xdr:rowOff>0</xdr:rowOff>
    </xdr:to>
    <xdr:graphicFrame>
      <xdr:nvGraphicFramePr>
        <xdr:cNvPr id="8" name="Chart 18"/>
        <xdr:cNvGraphicFramePr/>
      </xdr:nvGraphicFramePr>
      <xdr:xfrm>
        <a:off x="11858625" y="8372475"/>
        <a:ext cx="39147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552450</xdr:colOff>
      <xdr:row>51</xdr:row>
      <xdr:rowOff>57150</xdr:rowOff>
    </xdr:from>
    <xdr:to>
      <xdr:col>25</xdr:col>
      <xdr:colOff>638175</xdr:colOff>
      <xdr:row>68</xdr:row>
      <xdr:rowOff>0</xdr:rowOff>
    </xdr:to>
    <xdr:graphicFrame>
      <xdr:nvGraphicFramePr>
        <xdr:cNvPr id="9" name="Chart 21"/>
        <xdr:cNvGraphicFramePr/>
      </xdr:nvGraphicFramePr>
      <xdr:xfrm>
        <a:off x="15792450" y="8372475"/>
        <a:ext cx="389572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638175</xdr:colOff>
      <xdr:row>51</xdr:row>
      <xdr:rowOff>57150</xdr:rowOff>
    </xdr:from>
    <xdr:to>
      <xdr:col>30</xdr:col>
      <xdr:colOff>619125</xdr:colOff>
      <xdr:row>68</xdr:row>
      <xdr:rowOff>0</xdr:rowOff>
    </xdr:to>
    <xdr:graphicFrame>
      <xdr:nvGraphicFramePr>
        <xdr:cNvPr id="10" name="Chart 25"/>
        <xdr:cNvGraphicFramePr/>
      </xdr:nvGraphicFramePr>
      <xdr:xfrm>
        <a:off x="19688175" y="8372475"/>
        <a:ext cx="37909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619125</xdr:colOff>
      <xdr:row>51</xdr:row>
      <xdr:rowOff>66675</xdr:rowOff>
    </xdr:from>
    <xdr:to>
      <xdr:col>35</xdr:col>
      <xdr:colOff>609600</xdr:colOff>
      <xdr:row>68</xdr:row>
      <xdr:rowOff>9525</xdr:rowOff>
    </xdr:to>
    <xdr:graphicFrame>
      <xdr:nvGraphicFramePr>
        <xdr:cNvPr id="11" name="Chart 27"/>
        <xdr:cNvGraphicFramePr/>
      </xdr:nvGraphicFramePr>
      <xdr:xfrm>
        <a:off x="23479125" y="8382000"/>
        <a:ext cx="3800475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581025</xdr:colOff>
      <xdr:row>10</xdr:row>
      <xdr:rowOff>9525</xdr:rowOff>
    </xdr:from>
    <xdr:to>
      <xdr:col>44</xdr:col>
      <xdr:colOff>676275</xdr:colOff>
      <xdr:row>26</xdr:row>
      <xdr:rowOff>114300</xdr:rowOff>
    </xdr:to>
    <xdr:graphicFrame>
      <xdr:nvGraphicFramePr>
        <xdr:cNvPr id="12" name="Chart 31"/>
        <xdr:cNvGraphicFramePr/>
      </xdr:nvGraphicFramePr>
      <xdr:xfrm>
        <a:off x="28775025" y="1647825"/>
        <a:ext cx="5429250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50</xdr:col>
      <xdr:colOff>742950</xdr:colOff>
      <xdr:row>19</xdr:row>
      <xdr:rowOff>133350</xdr:rowOff>
    </xdr:from>
    <xdr:to>
      <xdr:col>57</xdr:col>
      <xdr:colOff>76200</xdr:colOff>
      <xdr:row>36</xdr:row>
      <xdr:rowOff>76200</xdr:rowOff>
    </xdr:to>
    <xdr:graphicFrame>
      <xdr:nvGraphicFramePr>
        <xdr:cNvPr id="13" name="Chart 36"/>
        <xdr:cNvGraphicFramePr/>
      </xdr:nvGraphicFramePr>
      <xdr:xfrm>
        <a:off x="38919150" y="3228975"/>
        <a:ext cx="4667250" cy="2733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76</xdr:row>
      <xdr:rowOff>0</xdr:rowOff>
    </xdr:from>
    <xdr:to>
      <xdr:col>4</xdr:col>
      <xdr:colOff>342900</xdr:colOff>
      <xdr:row>91</xdr:row>
      <xdr:rowOff>152400</xdr:rowOff>
    </xdr:to>
    <xdr:graphicFrame>
      <xdr:nvGraphicFramePr>
        <xdr:cNvPr id="14" name="Chart 37"/>
        <xdr:cNvGraphicFramePr/>
      </xdr:nvGraphicFramePr>
      <xdr:xfrm>
        <a:off x="19050" y="12363450"/>
        <a:ext cx="3371850" cy="2581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352425</xdr:colOff>
      <xdr:row>76</xdr:row>
      <xdr:rowOff>0</xdr:rowOff>
    </xdr:from>
    <xdr:to>
      <xdr:col>8</xdr:col>
      <xdr:colOff>666750</xdr:colOff>
      <xdr:row>91</xdr:row>
      <xdr:rowOff>152400</xdr:rowOff>
    </xdr:to>
    <xdr:graphicFrame>
      <xdr:nvGraphicFramePr>
        <xdr:cNvPr id="15" name="Chart 38"/>
        <xdr:cNvGraphicFramePr/>
      </xdr:nvGraphicFramePr>
      <xdr:xfrm>
        <a:off x="3400425" y="12363450"/>
        <a:ext cx="3362325" cy="2581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28575</xdr:colOff>
      <xdr:row>91</xdr:row>
      <xdr:rowOff>152400</xdr:rowOff>
    </xdr:from>
    <xdr:to>
      <xdr:col>4</xdr:col>
      <xdr:colOff>342900</xdr:colOff>
      <xdr:row>108</xdr:row>
      <xdr:rowOff>0</xdr:rowOff>
    </xdr:to>
    <xdr:graphicFrame>
      <xdr:nvGraphicFramePr>
        <xdr:cNvPr id="16" name="Chart 39"/>
        <xdr:cNvGraphicFramePr/>
      </xdr:nvGraphicFramePr>
      <xdr:xfrm>
        <a:off x="28575" y="14944725"/>
        <a:ext cx="3362325" cy="2600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361950</xdr:colOff>
      <xdr:row>51</xdr:row>
      <xdr:rowOff>66675</xdr:rowOff>
    </xdr:from>
    <xdr:to>
      <xdr:col>15</xdr:col>
      <xdr:colOff>419100</xdr:colOff>
      <xdr:row>68</xdr:row>
      <xdr:rowOff>9525</xdr:rowOff>
    </xdr:to>
    <xdr:graphicFrame>
      <xdr:nvGraphicFramePr>
        <xdr:cNvPr id="17" name="Chart 40"/>
        <xdr:cNvGraphicFramePr/>
      </xdr:nvGraphicFramePr>
      <xdr:xfrm>
        <a:off x="7981950" y="8382000"/>
        <a:ext cx="3867150" cy="2695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342900</xdr:colOff>
      <xdr:row>91</xdr:row>
      <xdr:rowOff>152400</xdr:rowOff>
    </xdr:from>
    <xdr:to>
      <xdr:col>8</xdr:col>
      <xdr:colOff>657225</xdr:colOff>
      <xdr:row>108</xdr:row>
      <xdr:rowOff>0</xdr:rowOff>
    </xdr:to>
    <xdr:graphicFrame>
      <xdr:nvGraphicFramePr>
        <xdr:cNvPr id="18" name="Chart 41"/>
        <xdr:cNvGraphicFramePr/>
      </xdr:nvGraphicFramePr>
      <xdr:xfrm>
        <a:off x="3390900" y="14944725"/>
        <a:ext cx="3362325" cy="2600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</xdr:colOff>
      <xdr:row>108</xdr:row>
      <xdr:rowOff>0</xdr:rowOff>
    </xdr:from>
    <xdr:to>
      <xdr:col>4</xdr:col>
      <xdr:colOff>352425</xdr:colOff>
      <xdr:row>124</xdr:row>
      <xdr:rowOff>0</xdr:rowOff>
    </xdr:to>
    <xdr:graphicFrame>
      <xdr:nvGraphicFramePr>
        <xdr:cNvPr id="19" name="Chart 42"/>
        <xdr:cNvGraphicFramePr/>
      </xdr:nvGraphicFramePr>
      <xdr:xfrm>
        <a:off x="38100" y="17545050"/>
        <a:ext cx="3362325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352425</xdr:colOff>
      <xdr:row>108</xdr:row>
      <xdr:rowOff>0</xdr:rowOff>
    </xdr:from>
    <xdr:to>
      <xdr:col>8</xdr:col>
      <xdr:colOff>666750</xdr:colOff>
      <xdr:row>123</xdr:row>
      <xdr:rowOff>152400</xdr:rowOff>
    </xdr:to>
    <xdr:graphicFrame>
      <xdr:nvGraphicFramePr>
        <xdr:cNvPr id="20" name="Chart 43"/>
        <xdr:cNvGraphicFramePr/>
      </xdr:nvGraphicFramePr>
      <xdr:xfrm>
        <a:off x="3400425" y="17545050"/>
        <a:ext cx="3362325" cy="25812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123</xdr:row>
      <xdr:rowOff>133350</xdr:rowOff>
    </xdr:from>
    <xdr:to>
      <xdr:col>4</xdr:col>
      <xdr:colOff>371475</xdr:colOff>
      <xdr:row>139</xdr:row>
      <xdr:rowOff>152400</xdr:rowOff>
    </xdr:to>
    <xdr:graphicFrame>
      <xdr:nvGraphicFramePr>
        <xdr:cNvPr id="21" name="Chart 44"/>
        <xdr:cNvGraphicFramePr/>
      </xdr:nvGraphicFramePr>
      <xdr:xfrm>
        <a:off x="57150" y="20107275"/>
        <a:ext cx="3362325" cy="2609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50</xdr:col>
      <xdr:colOff>733425</xdr:colOff>
      <xdr:row>3</xdr:row>
      <xdr:rowOff>47625</xdr:rowOff>
    </xdr:from>
    <xdr:to>
      <xdr:col>57</xdr:col>
      <xdr:colOff>66675</xdr:colOff>
      <xdr:row>19</xdr:row>
      <xdr:rowOff>133350</xdr:rowOff>
    </xdr:to>
    <xdr:graphicFrame>
      <xdr:nvGraphicFramePr>
        <xdr:cNvPr id="22" name="Chart 45"/>
        <xdr:cNvGraphicFramePr/>
      </xdr:nvGraphicFramePr>
      <xdr:xfrm>
        <a:off x="38909625" y="533400"/>
        <a:ext cx="4667250" cy="2695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50</xdr:col>
      <xdr:colOff>514350</xdr:colOff>
      <xdr:row>18</xdr:row>
      <xdr:rowOff>123825</xdr:rowOff>
    </xdr:from>
    <xdr:to>
      <xdr:col>56</xdr:col>
      <xdr:colOff>609600</xdr:colOff>
      <xdr:row>35</xdr:row>
      <xdr:rowOff>66675</xdr:rowOff>
    </xdr:to>
    <xdr:graphicFrame>
      <xdr:nvGraphicFramePr>
        <xdr:cNvPr id="23" name="Chart 46"/>
        <xdr:cNvGraphicFramePr/>
      </xdr:nvGraphicFramePr>
      <xdr:xfrm>
        <a:off x="38690550" y="3057525"/>
        <a:ext cx="4667250" cy="2733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5"/>
  <sheetViews>
    <sheetView tabSelected="1" workbookViewId="0" topLeftCell="A104">
      <selection activeCell="Q132" sqref="Q132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125">
        <v>0.41891146057248074</v>
      </c>
    </row>
    <row r="3" spans="4:7" ht="12.75">
      <c r="D3" s="1" t="s">
        <v>11</v>
      </c>
      <c r="E3" s="4">
        <v>80.8</v>
      </c>
      <c r="F3" s="3"/>
      <c r="G3" s="126">
        <v>80</v>
      </c>
    </row>
    <row r="4" spans="4:5" ht="13.5">
      <c r="D4" s="289" t="s">
        <v>2</v>
      </c>
      <c r="E4" s="289"/>
    </row>
    <row r="6" spans="1:16" ht="13.5" thickBot="1">
      <c r="A6" s="55" t="s">
        <v>12</v>
      </c>
      <c r="B6" s="297" t="s">
        <v>63</v>
      </c>
      <c r="C6" s="298"/>
      <c r="D6" s="5"/>
      <c r="E6" s="5"/>
      <c r="F6" s="5"/>
      <c r="G6" s="5"/>
      <c r="H6" s="5"/>
      <c r="N6" s="55" t="s">
        <v>12</v>
      </c>
      <c r="O6" s="297" t="s">
        <v>63</v>
      </c>
      <c r="P6" s="298"/>
    </row>
    <row r="7" spans="1:16" ht="14.25" thickBot="1" thickTop="1">
      <c r="A7" s="49" t="s">
        <v>9</v>
      </c>
      <c r="B7" s="299" t="s">
        <v>66</v>
      </c>
      <c r="C7" s="300"/>
      <c r="D7" s="300"/>
      <c r="E7" s="300"/>
      <c r="F7" s="300"/>
      <c r="G7" s="300"/>
      <c r="H7" s="301"/>
      <c r="I7" s="299" t="s">
        <v>67</v>
      </c>
      <c r="J7" s="300"/>
      <c r="K7" s="300"/>
      <c r="L7" s="300"/>
      <c r="M7" s="300"/>
      <c r="N7" s="300"/>
      <c r="O7" s="302"/>
      <c r="P7" s="72" t="s">
        <v>9</v>
      </c>
    </row>
    <row r="8" spans="1:16" ht="13.5" thickBot="1">
      <c r="A8" s="50" t="s">
        <v>13</v>
      </c>
      <c r="B8" s="6"/>
      <c r="C8" s="6"/>
      <c r="D8" s="7"/>
      <c r="E8" s="8"/>
      <c r="F8" s="6"/>
      <c r="G8" s="7"/>
      <c r="H8" s="9"/>
      <c r="I8" s="6"/>
      <c r="J8" s="6"/>
      <c r="K8" s="7"/>
      <c r="L8" s="8"/>
      <c r="M8" s="6"/>
      <c r="N8" s="7"/>
      <c r="O8" s="73"/>
      <c r="P8" s="70" t="s">
        <v>13</v>
      </c>
    </row>
    <row r="9" spans="1:23" ht="14.25" thickBot="1">
      <c r="A9" s="51" t="s">
        <v>0</v>
      </c>
      <c r="B9" s="10" t="s">
        <v>3</v>
      </c>
      <c r="C9" s="11" t="s">
        <v>5</v>
      </c>
      <c r="D9" s="11" t="s">
        <v>7</v>
      </c>
      <c r="E9" s="11" t="s">
        <v>4</v>
      </c>
      <c r="F9" s="11" t="s">
        <v>6</v>
      </c>
      <c r="G9" s="11" t="s">
        <v>8</v>
      </c>
      <c r="H9" s="12" t="s">
        <v>27</v>
      </c>
      <c r="I9" s="10" t="s">
        <v>3</v>
      </c>
      <c r="J9" s="11" t="s">
        <v>5</v>
      </c>
      <c r="K9" s="29" t="s">
        <v>7</v>
      </c>
      <c r="L9" s="28" t="s">
        <v>4</v>
      </c>
      <c r="M9" s="11" t="s">
        <v>6</v>
      </c>
      <c r="N9" s="11" t="s">
        <v>8</v>
      </c>
      <c r="O9" s="29" t="s">
        <v>27</v>
      </c>
      <c r="P9" s="71" t="s">
        <v>0</v>
      </c>
      <c r="R9" s="199"/>
      <c r="S9" s="199"/>
      <c r="T9" s="199"/>
      <c r="U9" s="199"/>
      <c r="V9" s="199"/>
      <c r="W9" s="199"/>
    </row>
    <row r="10" spans="1:23" s="74" customFormat="1" ht="10.5" customHeight="1">
      <c r="A10" s="32">
        <v>0</v>
      </c>
      <c r="B10" s="108"/>
      <c r="C10" s="109">
        <v>5.833</v>
      </c>
      <c r="D10" s="98">
        <f>$E$2*($E$3/C10)^2</f>
        <v>73.41481933473271</v>
      </c>
      <c r="E10" s="110"/>
      <c r="F10" s="109">
        <v>5.791</v>
      </c>
      <c r="G10" s="98">
        <f>$E$2*($E$3/F10)^2</f>
        <v>74.48358254600524</v>
      </c>
      <c r="H10" s="111"/>
      <c r="I10" s="108"/>
      <c r="J10" s="112">
        <v>5.785</v>
      </c>
      <c r="K10" s="98">
        <f>$E$2*($E$3/J10)^2</f>
        <v>74.63816621085886</v>
      </c>
      <c r="L10" s="108"/>
      <c r="M10" s="112">
        <v>5.805</v>
      </c>
      <c r="N10" s="98">
        <f>$E$2*($E$3/M10)^2</f>
        <v>74.12474956618378</v>
      </c>
      <c r="O10" s="113"/>
      <c r="P10" s="31">
        <v>0</v>
      </c>
      <c r="U10" s="200"/>
      <c r="V10" s="200"/>
      <c r="W10" s="200"/>
    </row>
    <row r="11" spans="1:23" s="74" customFormat="1" ht="10.5" customHeight="1">
      <c r="A11" s="33">
        <v>1</v>
      </c>
      <c r="B11" s="96"/>
      <c r="C11" s="97">
        <v>5.819</v>
      </c>
      <c r="D11" s="98">
        <f aca="true" t="shared" si="0" ref="D11:D73">$E$2*($E$3/C11)^2</f>
        <v>73.7685034308591</v>
      </c>
      <c r="E11" s="99"/>
      <c r="F11" s="97">
        <v>5.738</v>
      </c>
      <c r="G11" s="98">
        <f aca="true" t="shared" si="1" ref="G11:G73">$E$2*($E$3/F11)^2</f>
        <v>75.86589741106995</v>
      </c>
      <c r="H11" s="100"/>
      <c r="I11" s="96"/>
      <c r="J11" s="97">
        <v>5.817</v>
      </c>
      <c r="K11" s="98">
        <f aca="true" t="shared" si="2" ref="K11:K73">$E$2*($E$3/J11)^2</f>
        <v>73.81923830104532</v>
      </c>
      <c r="L11" s="96"/>
      <c r="M11" s="97">
        <v>5.709</v>
      </c>
      <c r="N11" s="98">
        <f aca="true" t="shared" si="3" ref="N11:N73">$E$2*($E$3/M11)^2</f>
        <v>76.63860680868814</v>
      </c>
      <c r="O11" s="101"/>
      <c r="P11" s="75">
        <v>1</v>
      </c>
      <c r="U11" s="200"/>
      <c r="V11" s="200"/>
      <c r="W11" s="200"/>
    </row>
    <row r="12" spans="1:23" s="74" customFormat="1" ht="10.5" customHeight="1">
      <c r="A12" s="33">
        <v>2</v>
      </c>
      <c r="B12" s="96"/>
      <c r="C12" s="97">
        <v>5.822</v>
      </c>
      <c r="D12" s="98">
        <f t="shared" si="0"/>
        <v>73.69249913941846</v>
      </c>
      <c r="E12" s="99"/>
      <c r="F12" s="97">
        <v>5.595</v>
      </c>
      <c r="G12" s="98">
        <f t="shared" si="1"/>
        <v>79.79349824822846</v>
      </c>
      <c r="H12" s="100"/>
      <c r="I12" s="96"/>
      <c r="J12" s="97">
        <v>5.808</v>
      </c>
      <c r="K12" s="98">
        <f t="shared" si="2"/>
        <v>74.04819418831438</v>
      </c>
      <c r="L12" s="96"/>
      <c r="M12" s="97">
        <v>5.891</v>
      </c>
      <c r="N12" s="98">
        <f t="shared" si="3"/>
        <v>71.97632057348282</v>
      </c>
      <c r="O12" s="101"/>
      <c r="P12" s="75">
        <v>2</v>
      </c>
      <c r="U12" s="200"/>
      <c r="V12" s="200"/>
      <c r="W12" s="200"/>
    </row>
    <row r="13" spans="1:23" s="74" customFormat="1" ht="10.5" customHeight="1">
      <c r="A13" s="33">
        <v>3</v>
      </c>
      <c r="B13" s="96"/>
      <c r="C13" s="97">
        <v>5.847</v>
      </c>
      <c r="D13" s="98">
        <f t="shared" si="0"/>
        <v>73.063672769118</v>
      </c>
      <c r="E13" s="99"/>
      <c r="F13" s="97">
        <v>5.824</v>
      </c>
      <c r="G13" s="98">
        <f t="shared" si="1"/>
        <v>73.64189484965584</v>
      </c>
      <c r="H13" s="100"/>
      <c r="I13" s="96"/>
      <c r="J13" s="97">
        <v>5.791</v>
      </c>
      <c r="K13" s="98">
        <f t="shared" si="2"/>
        <v>74.48358254600524</v>
      </c>
      <c r="L13" s="96"/>
      <c r="M13" s="97">
        <v>5.765</v>
      </c>
      <c r="N13" s="98">
        <f t="shared" si="3"/>
        <v>75.15693557061822</v>
      </c>
      <c r="O13" s="101"/>
      <c r="P13" s="75">
        <v>3</v>
      </c>
      <c r="U13" s="200"/>
      <c r="V13" s="200"/>
      <c r="W13" s="200"/>
    </row>
    <row r="14" spans="1:23" s="74" customFormat="1" ht="10.5" customHeight="1">
      <c r="A14" s="33">
        <v>4</v>
      </c>
      <c r="B14" s="96"/>
      <c r="C14" s="97">
        <v>5.83</v>
      </c>
      <c r="D14" s="98">
        <f t="shared" si="0"/>
        <v>73.49039433462102</v>
      </c>
      <c r="E14" s="99"/>
      <c r="F14" s="97">
        <v>5.735</v>
      </c>
      <c r="G14" s="98">
        <f t="shared" si="1"/>
        <v>75.94528964152721</v>
      </c>
      <c r="H14" s="100"/>
      <c r="I14" s="96"/>
      <c r="J14" s="97">
        <v>5.791</v>
      </c>
      <c r="K14" s="98">
        <f t="shared" si="2"/>
        <v>74.48358254600524</v>
      </c>
      <c r="L14" s="96"/>
      <c r="M14" s="97">
        <v>5.868</v>
      </c>
      <c r="N14" s="98">
        <f t="shared" si="3"/>
        <v>72.54165789611858</v>
      </c>
      <c r="O14" s="101"/>
      <c r="P14" s="75">
        <v>4</v>
      </c>
      <c r="U14" s="200"/>
      <c r="V14" s="200"/>
      <c r="W14" s="200"/>
    </row>
    <row r="15" spans="1:23" s="74" customFormat="1" ht="10.5" customHeight="1">
      <c r="A15" s="33">
        <v>5</v>
      </c>
      <c r="B15" s="96"/>
      <c r="C15" s="97">
        <v>5.787</v>
      </c>
      <c r="D15" s="98">
        <f t="shared" si="0"/>
        <v>74.58658489504535</v>
      </c>
      <c r="E15" s="99"/>
      <c r="F15" s="97">
        <v>5.876</v>
      </c>
      <c r="G15" s="98">
        <f t="shared" si="1"/>
        <v>72.34426572120626</v>
      </c>
      <c r="H15" s="100"/>
      <c r="I15" s="96"/>
      <c r="J15" s="97">
        <v>5.832</v>
      </c>
      <c r="K15" s="98">
        <f t="shared" si="2"/>
        <v>73.43999804305652</v>
      </c>
      <c r="L15" s="96"/>
      <c r="M15" s="97">
        <v>5.866</v>
      </c>
      <c r="N15" s="98">
        <f t="shared" si="3"/>
        <v>72.59113217116581</v>
      </c>
      <c r="O15" s="101"/>
      <c r="P15" s="75">
        <v>5</v>
      </c>
      <c r="U15" s="200"/>
      <c r="V15" s="200"/>
      <c r="W15" s="200"/>
    </row>
    <row r="16" spans="1:23" s="74" customFormat="1" ht="10.5" customHeight="1">
      <c r="A16" s="33">
        <v>6</v>
      </c>
      <c r="B16" s="96"/>
      <c r="C16" s="97">
        <v>5.814</v>
      </c>
      <c r="D16" s="98">
        <f t="shared" si="0"/>
        <v>73.89543880002589</v>
      </c>
      <c r="E16" s="99"/>
      <c r="F16" s="97">
        <v>5.738</v>
      </c>
      <c r="G16" s="98">
        <f t="shared" si="1"/>
        <v>75.86589741106995</v>
      </c>
      <c r="H16" s="100"/>
      <c r="I16" s="96"/>
      <c r="J16" s="97">
        <v>5.806</v>
      </c>
      <c r="K16" s="98">
        <f t="shared" si="2"/>
        <v>74.09921792095292</v>
      </c>
      <c r="L16" s="96"/>
      <c r="M16" s="97">
        <v>5.799</v>
      </c>
      <c r="N16" s="98">
        <f t="shared" si="3"/>
        <v>74.27821691551732</v>
      </c>
      <c r="O16" s="101"/>
      <c r="P16" s="75">
        <v>6</v>
      </c>
      <c r="U16" s="200"/>
      <c r="V16" s="200"/>
      <c r="W16" s="200"/>
    </row>
    <row r="17" spans="1:23" s="74" customFormat="1" ht="10.5" customHeight="1">
      <c r="A17" s="33">
        <v>7</v>
      </c>
      <c r="B17" s="96"/>
      <c r="C17" s="97">
        <v>5.84</v>
      </c>
      <c r="D17" s="98">
        <f t="shared" si="0"/>
        <v>73.2389303809345</v>
      </c>
      <c r="E17" s="99"/>
      <c r="F17" s="97">
        <v>5.841</v>
      </c>
      <c r="G17" s="98">
        <f t="shared" si="1"/>
        <v>73.21385499624074</v>
      </c>
      <c r="H17" s="100"/>
      <c r="I17" s="96"/>
      <c r="J17" s="97">
        <v>5.832</v>
      </c>
      <c r="K17" s="98">
        <f t="shared" si="2"/>
        <v>73.43999804305652</v>
      </c>
      <c r="L17" s="96"/>
      <c r="M17" s="97">
        <v>5.916</v>
      </c>
      <c r="N17" s="98">
        <f t="shared" si="3"/>
        <v>71.36928676019147</v>
      </c>
      <c r="O17" s="101"/>
      <c r="P17" s="75">
        <v>7</v>
      </c>
      <c r="U17" s="200"/>
      <c r="V17" s="200"/>
      <c r="W17" s="200"/>
    </row>
    <row r="18" spans="1:23" s="74" customFormat="1" ht="10.5" customHeight="1">
      <c r="A18" s="33">
        <v>8</v>
      </c>
      <c r="B18" s="96"/>
      <c r="C18" s="97">
        <v>5.886</v>
      </c>
      <c r="D18" s="98">
        <f t="shared" si="0"/>
        <v>72.09865644088974</v>
      </c>
      <c r="E18" s="99"/>
      <c r="F18" s="97">
        <v>5.882</v>
      </c>
      <c r="G18" s="98">
        <f t="shared" si="1"/>
        <v>72.19674983967246</v>
      </c>
      <c r="H18" s="100"/>
      <c r="I18" s="96"/>
      <c r="J18" s="97">
        <v>5.845</v>
      </c>
      <c r="K18" s="98">
        <f t="shared" si="2"/>
        <v>73.11368212615463</v>
      </c>
      <c r="L18" s="96"/>
      <c r="M18" s="97">
        <v>5.881</v>
      </c>
      <c r="N18" s="98">
        <f t="shared" si="3"/>
        <v>72.2213044691488</v>
      </c>
      <c r="O18" s="101"/>
      <c r="P18" s="75">
        <v>8</v>
      </c>
      <c r="U18" s="200"/>
      <c r="V18" s="200"/>
      <c r="W18" s="200"/>
    </row>
    <row r="19" spans="1:23" s="74" customFormat="1" ht="10.5" customHeight="1">
      <c r="A19" s="33">
        <v>9</v>
      </c>
      <c r="B19" s="96"/>
      <c r="C19" s="97">
        <v>5.827</v>
      </c>
      <c r="D19" s="98">
        <f t="shared" si="0"/>
        <v>73.56608609271699</v>
      </c>
      <c r="E19" s="99"/>
      <c r="F19" s="97">
        <v>5.758</v>
      </c>
      <c r="G19" s="98">
        <f t="shared" si="1"/>
        <v>75.33978320450842</v>
      </c>
      <c r="H19" s="100"/>
      <c r="I19" s="96"/>
      <c r="J19" s="97">
        <v>5.802</v>
      </c>
      <c r="K19" s="98">
        <f t="shared" si="2"/>
        <v>74.20142372663041</v>
      </c>
      <c r="L19" s="96"/>
      <c r="M19" s="97">
        <v>5.931</v>
      </c>
      <c r="N19" s="98">
        <f t="shared" si="3"/>
        <v>71.00874534753213</v>
      </c>
      <c r="O19" s="101"/>
      <c r="P19" s="75">
        <v>9</v>
      </c>
      <c r="U19" s="200"/>
      <c r="V19" s="200"/>
      <c r="W19" s="200"/>
    </row>
    <row r="20" spans="1:23" s="74" customFormat="1" ht="10.5" customHeight="1">
      <c r="A20" s="33">
        <v>10</v>
      </c>
      <c r="B20" s="96"/>
      <c r="C20" s="97">
        <v>5.87</v>
      </c>
      <c r="D20" s="98">
        <f t="shared" si="0"/>
        <v>72.49223418241338</v>
      </c>
      <c r="E20" s="99"/>
      <c r="F20" s="97">
        <v>5.801</v>
      </c>
      <c r="G20" s="98">
        <f t="shared" si="1"/>
        <v>74.22700821871743</v>
      </c>
      <c r="H20" s="100"/>
      <c r="I20" s="96"/>
      <c r="J20" s="97">
        <v>5.823</v>
      </c>
      <c r="K20" s="98">
        <f t="shared" si="2"/>
        <v>73.66719047672554</v>
      </c>
      <c r="L20" s="96"/>
      <c r="M20" s="97">
        <v>5.838</v>
      </c>
      <c r="N20" s="98">
        <f t="shared" si="3"/>
        <v>73.28911981265082</v>
      </c>
      <c r="O20" s="101"/>
      <c r="P20" s="75">
        <v>10</v>
      </c>
      <c r="U20" s="200"/>
      <c r="V20" s="200"/>
      <c r="W20" s="200"/>
    </row>
    <row r="21" spans="1:23" s="74" customFormat="1" ht="10.5" customHeight="1">
      <c r="A21" s="33">
        <v>11</v>
      </c>
      <c r="B21" s="96"/>
      <c r="C21" s="97">
        <v>5.846</v>
      </c>
      <c r="D21" s="98">
        <f t="shared" si="0"/>
        <v>73.08867103179344</v>
      </c>
      <c r="E21" s="99"/>
      <c r="F21" s="97">
        <v>5.841</v>
      </c>
      <c r="G21" s="98">
        <f t="shared" si="1"/>
        <v>73.21385499624074</v>
      </c>
      <c r="H21" s="100"/>
      <c r="I21" s="96"/>
      <c r="J21" s="97">
        <v>5.843</v>
      </c>
      <c r="K21" s="98">
        <f t="shared" si="2"/>
        <v>73.16374284507596</v>
      </c>
      <c r="L21" s="96"/>
      <c r="M21" s="97">
        <v>5.848</v>
      </c>
      <c r="N21" s="98">
        <f t="shared" si="3"/>
        <v>73.03868732935226</v>
      </c>
      <c r="O21" s="101"/>
      <c r="P21" s="75">
        <v>11</v>
      </c>
      <c r="U21" s="200"/>
      <c r="V21" s="200"/>
      <c r="W21" s="200"/>
    </row>
    <row r="22" spans="1:23" s="74" customFormat="1" ht="10.5" customHeight="1">
      <c r="A22" s="33">
        <v>12</v>
      </c>
      <c r="B22" s="96"/>
      <c r="C22" s="97">
        <v>5.845</v>
      </c>
      <c r="D22" s="98">
        <f t="shared" si="0"/>
        <v>73.11368212615463</v>
      </c>
      <c r="E22" s="99"/>
      <c r="F22" s="97">
        <v>5.897</v>
      </c>
      <c r="G22" s="98">
        <f t="shared" si="1"/>
        <v>71.82992809494995</v>
      </c>
      <c r="H22" s="100"/>
      <c r="I22" s="96"/>
      <c r="J22" s="97">
        <v>5.817</v>
      </c>
      <c r="K22" s="98">
        <f t="shared" si="2"/>
        <v>73.81923830104532</v>
      </c>
      <c r="L22" s="96"/>
      <c r="M22" s="97">
        <v>5.933</v>
      </c>
      <c r="N22" s="98">
        <f t="shared" si="3"/>
        <v>70.96087966277969</v>
      </c>
      <c r="O22" s="101"/>
      <c r="P22" s="75">
        <v>12</v>
      </c>
      <c r="U22" s="200"/>
      <c r="V22" s="200"/>
      <c r="W22" s="200"/>
    </row>
    <row r="23" spans="1:23" s="74" customFormat="1" ht="10.5" customHeight="1">
      <c r="A23" s="33">
        <v>13</v>
      </c>
      <c r="B23" s="96"/>
      <c r="C23" s="97">
        <v>5.848</v>
      </c>
      <c r="D23" s="98">
        <f t="shared" si="0"/>
        <v>73.03868732935226</v>
      </c>
      <c r="E23" s="99"/>
      <c r="F23" s="97">
        <v>5.903</v>
      </c>
      <c r="G23" s="98">
        <f t="shared" si="1"/>
        <v>71.68398178365477</v>
      </c>
      <c r="H23" s="100"/>
      <c r="I23" s="96"/>
      <c r="J23" s="97">
        <v>5.841</v>
      </c>
      <c r="K23" s="98">
        <f t="shared" si="2"/>
        <v>73.21385499624074</v>
      </c>
      <c r="L23" s="96"/>
      <c r="M23" s="97">
        <v>5.858</v>
      </c>
      <c r="N23" s="98">
        <f t="shared" si="3"/>
        <v>72.78953626634959</v>
      </c>
      <c r="O23" s="101"/>
      <c r="P23" s="75">
        <v>13</v>
      </c>
      <c r="U23" s="200"/>
      <c r="V23" s="200"/>
      <c r="W23" s="200"/>
    </row>
    <row r="24" spans="1:23" s="74" customFormat="1" ht="10.5" customHeight="1">
      <c r="A24" s="33">
        <v>14</v>
      </c>
      <c r="B24" s="96"/>
      <c r="C24" s="97">
        <v>5.849</v>
      </c>
      <c r="D24" s="98">
        <f t="shared" si="0"/>
        <v>73.01371470372763</v>
      </c>
      <c r="E24" s="99"/>
      <c r="F24" s="97">
        <v>5.929</v>
      </c>
      <c r="G24" s="98">
        <f t="shared" si="1"/>
        <v>71.0566594793321</v>
      </c>
      <c r="H24" s="100"/>
      <c r="I24" s="96"/>
      <c r="J24" s="97">
        <v>5.856</v>
      </c>
      <c r="K24" s="98">
        <f t="shared" si="2"/>
        <v>72.83926438532055</v>
      </c>
      <c r="L24" s="96"/>
      <c r="M24" s="97">
        <v>5.865</v>
      </c>
      <c r="N24" s="98">
        <f t="shared" si="3"/>
        <v>72.61588829074755</v>
      </c>
      <c r="O24" s="101"/>
      <c r="P24" s="75">
        <v>14</v>
      </c>
      <c r="U24" s="200"/>
      <c r="V24" s="200"/>
      <c r="W24" s="200"/>
    </row>
    <row r="25" spans="1:23" s="74" customFormat="1" ht="10.5" customHeight="1">
      <c r="A25" s="33">
        <v>15</v>
      </c>
      <c r="B25" s="96"/>
      <c r="C25" s="97">
        <v>5.793</v>
      </c>
      <c r="D25" s="98">
        <f t="shared" si="0"/>
        <v>74.43216136524825</v>
      </c>
      <c r="E25" s="99"/>
      <c r="F25" s="97">
        <v>5.893</v>
      </c>
      <c r="G25" s="98">
        <f t="shared" si="1"/>
        <v>71.92747339431698</v>
      </c>
      <c r="H25" s="100"/>
      <c r="I25" s="96"/>
      <c r="J25" s="97">
        <v>5.811</v>
      </c>
      <c r="K25" s="98">
        <f t="shared" si="2"/>
        <v>73.97175734779377</v>
      </c>
      <c r="L25" s="96"/>
      <c r="M25" s="97">
        <v>5.816</v>
      </c>
      <c r="N25" s="98">
        <f t="shared" si="3"/>
        <v>73.84462536587395</v>
      </c>
      <c r="O25" s="101"/>
      <c r="P25" s="75">
        <v>15</v>
      </c>
      <c r="U25" s="200"/>
      <c r="V25" s="200"/>
      <c r="W25" s="200"/>
    </row>
    <row r="26" spans="1:23" s="74" customFormat="1" ht="10.5" customHeight="1">
      <c r="A26" s="33">
        <v>16</v>
      </c>
      <c r="B26" s="96"/>
      <c r="C26" s="97">
        <v>5.835</v>
      </c>
      <c r="D26" s="98">
        <f t="shared" si="0"/>
        <v>73.36450074859256</v>
      </c>
      <c r="E26" s="99"/>
      <c r="F26" s="97">
        <v>5.876</v>
      </c>
      <c r="G26" s="98">
        <f t="shared" si="1"/>
        <v>72.34426572120626</v>
      </c>
      <c r="H26" s="100"/>
      <c r="I26" s="96"/>
      <c r="J26" s="97">
        <v>5.761</v>
      </c>
      <c r="K26" s="98">
        <f t="shared" si="2"/>
        <v>75.26133831625127</v>
      </c>
      <c r="L26" s="96"/>
      <c r="M26" s="97">
        <v>5.812</v>
      </c>
      <c r="N26" s="98">
        <f t="shared" si="3"/>
        <v>73.94630470029257</v>
      </c>
      <c r="O26" s="101"/>
      <c r="P26" s="75">
        <v>16</v>
      </c>
      <c r="U26" s="200"/>
      <c r="V26" s="200"/>
      <c r="W26" s="200"/>
    </row>
    <row r="27" spans="1:23" s="74" customFormat="1" ht="10.5" customHeight="1">
      <c r="A27" s="33">
        <v>17</v>
      </c>
      <c r="B27" s="96"/>
      <c r="C27" s="97">
        <v>5.86</v>
      </c>
      <c r="D27" s="98">
        <f t="shared" si="0"/>
        <v>72.73985905485212</v>
      </c>
      <c r="E27" s="99"/>
      <c r="F27" s="97">
        <v>5.735</v>
      </c>
      <c r="G27" s="98">
        <f t="shared" si="1"/>
        <v>75.94528964152721</v>
      </c>
      <c r="H27" s="100"/>
      <c r="I27" s="96"/>
      <c r="J27" s="97">
        <v>5.787</v>
      </c>
      <c r="K27" s="98">
        <f t="shared" si="2"/>
        <v>74.58658489504535</v>
      </c>
      <c r="L27" s="96"/>
      <c r="M27" s="97">
        <v>5.893</v>
      </c>
      <c r="N27" s="98">
        <f t="shared" si="3"/>
        <v>71.92747339431698</v>
      </c>
      <c r="O27" s="101"/>
      <c r="P27" s="75">
        <v>17</v>
      </c>
      <c r="U27" s="200"/>
      <c r="V27" s="200"/>
      <c r="W27" s="200"/>
    </row>
    <row r="28" spans="1:23" s="74" customFormat="1" ht="10.5" customHeight="1">
      <c r="A28" s="33">
        <v>18</v>
      </c>
      <c r="B28" s="96"/>
      <c r="C28" s="97">
        <v>5.798</v>
      </c>
      <c r="D28" s="98">
        <f t="shared" si="0"/>
        <v>74.30384113849728</v>
      </c>
      <c r="E28" s="99"/>
      <c r="F28" s="97">
        <v>5.846</v>
      </c>
      <c r="G28" s="98">
        <f t="shared" si="1"/>
        <v>73.08867103179344</v>
      </c>
      <c r="H28" s="100"/>
      <c r="I28" s="96"/>
      <c r="J28" s="97">
        <v>6.066</v>
      </c>
      <c r="K28" s="98">
        <f t="shared" si="2"/>
        <v>67.88328887784432</v>
      </c>
      <c r="L28" s="96"/>
      <c r="M28" s="97">
        <v>5.853</v>
      </c>
      <c r="N28" s="98">
        <f t="shared" si="3"/>
        <v>72.9139521675316</v>
      </c>
      <c r="O28" s="101"/>
      <c r="P28" s="75">
        <v>18</v>
      </c>
      <c r="U28" s="200"/>
      <c r="V28" s="200"/>
      <c r="W28" s="200"/>
    </row>
    <row r="29" spans="1:23" s="74" customFormat="1" ht="10.5" customHeight="1">
      <c r="A29" s="33">
        <v>19</v>
      </c>
      <c r="B29" s="96"/>
      <c r="C29" s="97">
        <v>5.826</v>
      </c>
      <c r="D29" s="98">
        <f t="shared" si="0"/>
        <v>73.59134266659079</v>
      </c>
      <c r="E29" s="99"/>
      <c r="F29" s="97">
        <v>5.694</v>
      </c>
      <c r="G29" s="98">
        <f t="shared" si="1"/>
        <v>77.04292479256752</v>
      </c>
      <c r="H29" s="100"/>
      <c r="I29" s="96"/>
      <c r="J29" s="97">
        <v>5.808</v>
      </c>
      <c r="K29" s="98">
        <f t="shared" si="2"/>
        <v>74.04819418831438</v>
      </c>
      <c r="L29" s="96"/>
      <c r="M29" s="97">
        <v>5.834</v>
      </c>
      <c r="N29" s="98">
        <f t="shared" si="3"/>
        <v>73.38965357286952</v>
      </c>
      <c r="O29" s="101"/>
      <c r="P29" s="75">
        <v>19</v>
      </c>
      <c r="U29" s="200"/>
      <c r="V29" s="200"/>
      <c r="W29" s="200"/>
    </row>
    <row r="30" spans="1:23" s="74" customFormat="1" ht="10.5" customHeight="1">
      <c r="A30" s="33">
        <v>20</v>
      </c>
      <c r="B30" s="96"/>
      <c r="C30" s="97">
        <v>5.867</v>
      </c>
      <c r="D30" s="98">
        <f t="shared" si="0"/>
        <v>72.56638870916531</v>
      </c>
      <c r="E30" s="99"/>
      <c r="F30" s="97">
        <v>5.958</v>
      </c>
      <c r="G30" s="98">
        <f t="shared" si="1"/>
        <v>70.36661982427964</v>
      </c>
      <c r="H30" s="100"/>
      <c r="I30" s="96"/>
      <c r="J30" s="97">
        <v>5.854</v>
      </c>
      <c r="K30" s="98">
        <f t="shared" si="2"/>
        <v>72.88904348134639</v>
      </c>
      <c r="L30" s="96"/>
      <c r="M30" s="97">
        <v>5.847</v>
      </c>
      <c r="N30" s="98">
        <f t="shared" si="3"/>
        <v>73.063672769118</v>
      </c>
      <c r="O30" s="101"/>
      <c r="P30" s="75">
        <v>20</v>
      </c>
      <c r="U30" s="200"/>
      <c r="V30" s="200"/>
      <c r="W30" s="200"/>
    </row>
    <row r="31" spans="1:23" s="74" customFormat="1" ht="10.5" customHeight="1">
      <c r="A31" s="33">
        <v>21</v>
      </c>
      <c r="B31" s="96"/>
      <c r="C31" s="97">
        <v>5.875</v>
      </c>
      <c r="D31" s="98">
        <f t="shared" si="0"/>
        <v>72.36889565233137</v>
      </c>
      <c r="E31" s="99"/>
      <c r="F31" s="97">
        <v>5.785</v>
      </c>
      <c r="G31" s="98">
        <f t="shared" si="1"/>
        <v>74.63816621085886</v>
      </c>
      <c r="H31" s="100"/>
      <c r="I31" s="96"/>
      <c r="J31" s="97">
        <v>5.866</v>
      </c>
      <c r="K31" s="98">
        <f t="shared" si="2"/>
        <v>72.59113217116581</v>
      </c>
      <c r="L31" s="96"/>
      <c r="M31" s="97">
        <v>5.865</v>
      </c>
      <c r="N31" s="98">
        <f t="shared" si="3"/>
        <v>72.61588829074755</v>
      </c>
      <c r="O31" s="101"/>
      <c r="P31" s="75">
        <v>21</v>
      </c>
      <c r="U31" s="200"/>
      <c r="V31" s="200"/>
      <c r="W31" s="200"/>
    </row>
    <row r="32" spans="1:23" s="74" customFormat="1" ht="10.5" customHeight="1">
      <c r="A32" s="33">
        <v>22</v>
      </c>
      <c r="B32" s="96"/>
      <c r="C32" s="97">
        <v>5.848</v>
      </c>
      <c r="D32" s="98">
        <f t="shared" si="0"/>
        <v>73.03868732935226</v>
      </c>
      <c r="E32" s="99"/>
      <c r="F32" s="97">
        <v>5.872</v>
      </c>
      <c r="G32" s="98">
        <f t="shared" si="1"/>
        <v>72.44286096117722</v>
      </c>
      <c r="H32" s="100"/>
      <c r="I32" s="96"/>
      <c r="J32" s="97">
        <v>5.863</v>
      </c>
      <c r="K32" s="98">
        <f t="shared" si="2"/>
        <v>72.6654385372015</v>
      </c>
      <c r="L32" s="96"/>
      <c r="M32" s="97">
        <v>5.853</v>
      </c>
      <c r="N32" s="98">
        <f t="shared" si="3"/>
        <v>72.9139521675316</v>
      </c>
      <c r="O32" s="101"/>
      <c r="P32" s="75">
        <v>22</v>
      </c>
      <c r="U32" s="200"/>
      <c r="V32" s="200"/>
      <c r="W32" s="200"/>
    </row>
    <row r="33" spans="1:23" s="74" customFormat="1" ht="10.5" customHeight="1">
      <c r="A33" s="33">
        <v>23</v>
      </c>
      <c r="B33" s="96"/>
      <c r="C33" s="97">
        <v>5.832</v>
      </c>
      <c r="D33" s="98">
        <f t="shared" si="0"/>
        <v>73.43999804305652</v>
      </c>
      <c r="E33" s="99"/>
      <c r="F33" s="97">
        <v>5.86</v>
      </c>
      <c r="G33" s="98">
        <f t="shared" si="1"/>
        <v>72.73985905485212</v>
      </c>
      <c r="H33" s="100"/>
      <c r="I33" s="96"/>
      <c r="J33" s="97">
        <v>5.834</v>
      </c>
      <c r="K33" s="98">
        <f t="shared" si="2"/>
        <v>73.38965357286952</v>
      </c>
      <c r="L33" s="96"/>
      <c r="M33" s="97">
        <v>5.836</v>
      </c>
      <c r="N33" s="98">
        <f t="shared" si="3"/>
        <v>73.33936085303527</v>
      </c>
      <c r="O33" s="101"/>
      <c r="P33" s="75">
        <v>23</v>
      </c>
      <c r="U33" s="200"/>
      <c r="V33" s="200"/>
      <c r="W33" s="200"/>
    </row>
    <row r="34" spans="1:23" s="74" customFormat="1" ht="10.5" customHeight="1">
      <c r="A34" s="33">
        <v>24</v>
      </c>
      <c r="B34" s="96"/>
      <c r="C34" s="97">
        <v>5.854</v>
      </c>
      <c r="D34" s="98">
        <f t="shared" si="0"/>
        <v>72.88904348134639</v>
      </c>
      <c r="E34" s="99"/>
      <c r="F34" s="97">
        <v>5.776</v>
      </c>
      <c r="G34" s="98">
        <f t="shared" si="1"/>
        <v>74.87094558820144</v>
      </c>
      <c r="H34" s="100"/>
      <c r="I34" s="96"/>
      <c r="J34" s="97">
        <v>5.865</v>
      </c>
      <c r="K34" s="98">
        <f t="shared" si="2"/>
        <v>72.61588829074755</v>
      </c>
      <c r="L34" s="96"/>
      <c r="M34" s="97">
        <v>5.766</v>
      </c>
      <c r="N34" s="98">
        <f t="shared" si="3"/>
        <v>75.1308688282249</v>
      </c>
      <c r="O34" s="101"/>
      <c r="P34" s="75">
        <v>24</v>
      </c>
      <c r="U34" s="200"/>
      <c r="V34" s="200"/>
      <c r="W34" s="200"/>
    </row>
    <row r="35" spans="1:23" s="74" customFormat="1" ht="10.5" customHeight="1">
      <c r="A35" s="33">
        <v>25</v>
      </c>
      <c r="B35" s="96"/>
      <c r="C35" s="97">
        <v>5.825</v>
      </c>
      <c r="D35" s="98">
        <f t="shared" si="0"/>
        <v>73.6166122492586</v>
      </c>
      <c r="E35" s="99"/>
      <c r="F35" s="97">
        <v>5.76</v>
      </c>
      <c r="G35" s="98">
        <f t="shared" si="1"/>
        <v>75.28747299382717</v>
      </c>
      <c r="H35" s="100"/>
      <c r="I35" s="96"/>
      <c r="J35" s="97">
        <v>5.863</v>
      </c>
      <c r="K35" s="98">
        <f t="shared" si="2"/>
        <v>72.6654385372015</v>
      </c>
      <c r="L35" s="96"/>
      <c r="M35" s="97">
        <v>5.776</v>
      </c>
      <c r="N35" s="98">
        <f t="shared" si="3"/>
        <v>74.87094558820144</v>
      </c>
      <c r="O35" s="101"/>
      <c r="P35" s="75">
        <v>25</v>
      </c>
      <c r="U35" s="200"/>
      <c r="V35" s="200"/>
      <c r="W35" s="200"/>
    </row>
    <row r="36" spans="1:23" s="74" customFormat="1" ht="10.5" customHeight="1">
      <c r="A36" s="33">
        <v>26</v>
      </c>
      <c r="B36" s="96"/>
      <c r="C36" s="97">
        <v>5.926</v>
      </c>
      <c r="D36" s="98">
        <f t="shared" si="0"/>
        <v>71.1286216583447</v>
      </c>
      <c r="E36" s="99"/>
      <c r="F36" s="97">
        <v>5.828</v>
      </c>
      <c r="G36" s="98">
        <f t="shared" si="1"/>
        <v>73.54084251870951</v>
      </c>
      <c r="H36" s="100"/>
      <c r="I36" s="96"/>
      <c r="J36" s="97">
        <v>5.89</v>
      </c>
      <c r="K36" s="98">
        <f t="shared" si="2"/>
        <v>72.00076282496592</v>
      </c>
      <c r="L36" s="96"/>
      <c r="M36" s="97">
        <v>5.881</v>
      </c>
      <c r="N36" s="98">
        <f t="shared" si="3"/>
        <v>72.2213044691488</v>
      </c>
      <c r="O36" s="101"/>
      <c r="P36" s="75">
        <v>26</v>
      </c>
      <c r="U36" s="200"/>
      <c r="V36" s="200"/>
      <c r="W36" s="200"/>
    </row>
    <row r="37" spans="1:23" s="74" customFormat="1" ht="10.5" customHeight="1">
      <c r="A37" s="33">
        <v>27</v>
      </c>
      <c r="B37" s="96"/>
      <c r="C37" s="97">
        <v>5.823</v>
      </c>
      <c r="D37" s="98">
        <f t="shared" si="0"/>
        <v>73.66719047672554</v>
      </c>
      <c r="E37" s="99"/>
      <c r="F37" s="97">
        <v>5.863</v>
      </c>
      <c r="G37" s="98">
        <f t="shared" si="1"/>
        <v>72.6654385372015</v>
      </c>
      <c r="H37" s="100"/>
      <c r="I37" s="96"/>
      <c r="J37" s="97">
        <v>5.864</v>
      </c>
      <c r="K37" s="98">
        <f t="shared" si="2"/>
        <v>72.6406570765454</v>
      </c>
      <c r="L37" s="96"/>
      <c r="M37" s="97">
        <v>5.84</v>
      </c>
      <c r="N37" s="98">
        <f t="shared" si="3"/>
        <v>73.2389303809345</v>
      </c>
      <c r="O37" s="101"/>
      <c r="P37" s="75">
        <v>27</v>
      </c>
      <c r="U37" s="200"/>
      <c r="V37" s="200"/>
      <c r="W37" s="200"/>
    </row>
    <row r="38" spans="1:23" s="74" customFormat="1" ht="10.5" customHeight="1">
      <c r="A38" s="33">
        <v>28</v>
      </c>
      <c r="B38" s="96"/>
      <c r="C38" s="97">
        <v>5.863</v>
      </c>
      <c r="D38" s="98">
        <f t="shared" si="0"/>
        <v>72.6654385372015</v>
      </c>
      <c r="E38" s="99"/>
      <c r="F38" s="97">
        <v>5.899</v>
      </c>
      <c r="G38" s="98">
        <f t="shared" si="1"/>
        <v>71.78122984001384</v>
      </c>
      <c r="H38" s="100"/>
      <c r="I38" s="96"/>
      <c r="J38" s="97">
        <v>5.887</v>
      </c>
      <c r="K38" s="98">
        <f t="shared" si="2"/>
        <v>72.07416432847506</v>
      </c>
      <c r="L38" s="96"/>
      <c r="M38" s="97">
        <v>5.811</v>
      </c>
      <c r="N38" s="98">
        <f t="shared" si="3"/>
        <v>73.97175734779377</v>
      </c>
      <c r="O38" s="101"/>
      <c r="P38" s="75">
        <v>28</v>
      </c>
      <c r="U38" s="200"/>
      <c r="V38" s="200"/>
      <c r="W38" s="200"/>
    </row>
    <row r="39" spans="1:23" s="74" customFormat="1" ht="10.5" customHeight="1">
      <c r="A39" s="33">
        <v>29</v>
      </c>
      <c r="B39" s="96"/>
      <c r="C39" s="97">
        <v>5.911</v>
      </c>
      <c r="D39" s="98">
        <f t="shared" si="0"/>
        <v>71.49007761065057</v>
      </c>
      <c r="E39" s="99"/>
      <c r="F39" s="97">
        <v>5.768</v>
      </c>
      <c r="G39" s="98">
        <f t="shared" si="1"/>
        <v>75.07877601035702</v>
      </c>
      <c r="H39" s="100"/>
      <c r="J39" s="97">
        <v>5.89</v>
      </c>
      <c r="K39" s="98">
        <f t="shared" si="2"/>
        <v>72.00076282496592</v>
      </c>
      <c r="L39" s="96"/>
      <c r="M39" s="97">
        <v>5.869</v>
      </c>
      <c r="N39" s="98">
        <f t="shared" si="3"/>
        <v>72.51693972340557</v>
      </c>
      <c r="O39" s="101"/>
      <c r="P39" s="75">
        <v>29</v>
      </c>
      <c r="U39" s="200"/>
      <c r="V39" s="200"/>
      <c r="W39" s="200"/>
    </row>
    <row r="40" spans="1:23" s="74" customFormat="1" ht="10.5" customHeight="1">
      <c r="A40" s="33">
        <v>30</v>
      </c>
      <c r="B40" s="96"/>
      <c r="C40" s="97">
        <v>5.904</v>
      </c>
      <c r="D40" s="98">
        <f t="shared" si="0"/>
        <v>71.659700648497</v>
      </c>
      <c r="E40" s="99"/>
      <c r="F40" s="97">
        <v>5.868</v>
      </c>
      <c r="G40" s="98">
        <f t="shared" si="1"/>
        <v>72.54165789611858</v>
      </c>
      <c r="H40" s="100"/>
      <c r="I40" s="96"/>
      <c r="J40" s="97">
        <v>5.852</v>
      </c>
      <c r="K40" s="98">
        <f t="shared" si="2"/>
        <v>72.93887362412742</v>
      </c>
      <c r="L40" s="96"/>
      <c r="M40" s="97">
        <v>5.857</v>
      </c>
      <c r="N40" s="98">
        <f t="shared" si="3"/>
        <v>72.81439395805481</v>
      </c>
      <c r="O40" s="101"/>
      <c r="P40" s="75">
        <v>30</v>
      </c>
      <c r="U40" s="200"/>
      <c r="V40" s="200"/>
      <c r="W40" s="200"/>
    </row>
    <row r="41" spans="1:23" s="74" customFormat="1" ht="10.5" customHeight="1">
      <c r="A41" s="33">
        <v>31</v>
      </c>
      <c r="B41" s="96"/>
      <c r="C41" s="97">
        <v>5.83</v>
      </c>
      <c r="D41" s="98">
        <f t="shared" si="0"/>
        <v>73.49039433462102</v>
      </c>
      <c r="E41" s="99"/>
      <c r="F41" s="97">
        <v>5.94</v>
      </c>
      <c r="G41" s="98">
        <f t="shared" si="1"/>
        <v>70.79373034497613</v>
      </c>
      <c r="H41" s="100"/>
      <c r="I41" s="96"/>
      <c r="J41" s="97">
        <v>5.883</v>
      </c>
      <c r="K41" s="98">
        <f t="shared" si="2"/>
        <v>72.17220773061555</v>
      </c>
      <c r="L41" s="96"/>
      <c r="M41" s="97">
        <v>5.808</v>
      </c>
      <c r="N41" s="98">
        <f t="shared" si="3"/>
        <v>74.04819418831438</v>
      </c>
      <c r="O41" s="101"/>
      <c r="P41" s="75">
        <v>31</v>
      </c>
      <c r="U41" s="200"/>
      <c r="V41" s="200"/>
      <c r="W41" s="200"/>
    </row>
    <row r="42" spans="1:23" s="74" customFormat="1" ht="10.5" customHeight="1">
      <c r="A42" s="33">
        <v>32</v>
      </c>
      <c r="B42" s="96"/>
      <c r="C42" s="97">
        <v>5.886</v>
      </c>
      <c r="D42" s="98">
        <f t="shared" si="0"/>
        <v>72.09865644088974</v>
      </c>
      <c r="E42" s="99"/>
      <c r="F42" s="97">
        <v>5.827</v>
      </c>
      <c r="G42" s="98">
        <f t="shared" si="1"/>
        <v>73.56608609271699</v>
      </c>
      <c r="H42" s="100"/>
      <c r="I42" s="96"/>
      <c r="J42" s="97">
        <v>5.843</v>
      </c>
      <c r="K42" s="98">
        <f t="shared" si="2"/>
        <v>73.16374284507596</v>
      </c>
      <c r="L42" s="96"/>
      <c r="M42" s="97">
        <v>5.924</v>
      </c>
      <c r="N42" s="98">
        <f t="shared" si="3"/>
        <v>71.17665719414177</v>
      </c>
      <c r="O42" s="101"/>
      <c r="P42" s="75">
        <v>32</v>
      </c>
      <c r="U42" s="200"/>
      <c r="V42" s="200"/>
      <c r="W42" s="200"/>
    </row>
    <row r="43" spans="1:23" s="74" customFormat="1" ht="10.5" customHeight="1">
      <c r="A43" s="33">
        <v>33</v>
      </c>
      <c r="B43" s="96"/>
      <c r="C43" s="97">
        <v>5.832</v>
      </c>
      <c r="D43" s="98">
        <f t="shared" si="0"/>
        <v>73.43999804305652</v>
      </c>
      <c r="E43" s="99"/>
      <c r="F43" s="97">
        <v>5.932</v>
      </c>
      <c r="G43" s="98">
        <f t="shared" si="1"/>
        <v>70.98480645335833</v>
      </c>
      <c r="H43" s="100"/>
      <c r="I43" s="96"/>
      <c r="J43" s="97">
        <v>5.85</v>
      </c>
      <c r="K43" s="98">
        <f t="shared" si="2"/>
        <v>72.9887548834831</v>
      </c>
      <c r="L43" s="96"/>
      <c r="M43" s="97">
        <v>5.931</v>
      </c>
      <c r="N43" s="98">
        <f t="shared" si="3"/>
        <v>71.00874534753213</v>
      </c>
      <c r="O43" s="101"/>
      <c r="P43" s="75">
        <v>33</v>
      </c>
      <c r="U43" s="200"/>
      <c r="V43" s="200"/>
      <c r="W43" s="200"/>
    </row>
    <row r="44" spans="1:23" s="74" customFormat="1" ht="10.5" customHeight="1">
      <c r="A44" s="33">
        <v>34</v>
      </c>
      <c r="B44" s="96"/>
      <c r="C44" s="97">
        <v>5.844</v>
      </c>
      <c r="D44" s="98">
        <f t="shared" si="0"/>
        <v>73.1387060609851</v>
      </c>
      <c r="E44" s="99"/>
      <c r="F44" s="97">
        <v>5.844</v>
      </c>
      <c r="G44" s="98">
        <f t="shared" si="1"/>
        <v>73.1387060609851</v>
      </c>
      <c r="H44" s="100"/>
      <c r="I44" s="96"/>
      <c r="J44" s="97">
        <v>5.817</v>
      </c>
      <c r="K44" s="98">
        <f t="shared" si="2"/>
        <v>73.81923830104532</v>
      </c>
      <c r="L44" s="96"/>
      <c r="M44" s="97">
        <v>5.904</v>
      </c>
      <c r="N44" s="98">
        <f t="shared" si="3"/>
        <v>71.659700648497</v>
      </c>
      <c r="O44" s="101"/>
      <c r="P44" s="75">
        <v>34</v>
      </c>
      <c r="U44" s="200"/>
      <c r="V44" s="200"/>
      <c r="W44" s="200"/>
    </row>
    <row r="45" spans="1:23" s="74" customFormat="1" ht="10.5" customHeight="1">
      <c r="A45" s="33">
        <v>35</v>
      </c>
      <c r="B45" s="96"/>
      <c r="C45" s="97">
        <v>5.84</v>
      </c>
      <c r="D45" s="98">
        <f t="shared" si="0"/>
        <v>73.2389303809345</v>
      </c>
      <c r="E45" s="99"/>
      <c r="F45" s="97">
        <v>5.846</v>
      </c>
      <c r="G45" s="98">
        <f t="shared" si="1"/>
        <v>73.08867103179344</v>
      </c>
      <c r="H45" s="100"/>
      <c r="I45" s="96"/>
      <c r="J45" s="97">
        <v>5.844</v>
      </c>
      <c r="K45" s="98">
        <f t="shared" si="2"/>
        <v>73.1387060609851</v>
      </c>
      <c r="L45" s="96"/>
      <c r="M45" s="97">
        <v>5.906</v>
      </c>
      <c r="N45" s="98">
        <f t="shared" si="3"/>
        <v>71.61117537435169</v>
      </c>
      <c r="O45" s="101"/>
      <c r="P45" s="75">
        <v>35</v>
      </c>
      <c r="U45" s="200"/>
      <c r="V45" s="200"/>
      <c r="W45" s="200"/>
    </row>
    <row r="46" spans="1:23" s="74" customFormat="1" ht="10.5" customHeight="1">
      <c r="A46" s="33">
        <v>36</v>
      </c>
      <c r="B46" s="96"/>
      <c r="C46" s="97">
        <v>5.837</v>
      </c>
      <c r="D46" s="98">
        <f t="shared" si="0"/>
        <v>73.31423387733852</v>
      </c>
      <c r="E46" s="99"/>
      <c r="F46" s="97">
        <v>5.845</v>
      </c>
      <c r="G46" s="98">
        <f t="shared" si="1"/>
        <v>73.11368212615463</v>
      </c>
      <c r="H46" s="100"/>
      <c r="I46" s="96"/>
      <c r="J46" s="97">
        <v>5.904</v>
      </c>
      <c r="K46" s="98">
        <f t="shared" si="2"/>
        <v>71.659700648497</v>
      </c>
      <c r="L46" s="96"/>
      <c r="M46" s="97">
        <v>5.878</v>
      </c>
      <c r="N46" s="98">
        <f t="shared" si="3"/>
        <v>72.2950435653108</v>
      </c>
      <c r="O46" s="101"/>
      <c r="P46" s="75">
        <v>36</v>
      </c>
      <c r="U46" s="200"/>
      <c r="V46" s="200"/>
      <c r="W46" s="200"/>
    </row>
    <row r="47" spans="1:23" s="74" customFormat="1" ht="10.5" customHeight="1">
      <c r="A47" s="33">
        <v>37</v>
      </c>
      <c r="B47" s="96"/>
      <c r="C47" s="97">
        <v>5.824</v>
      </c>
      <c r="D47" s="98">
        <f t="shared" si="0"/>
        <v>73.64189484965584</v>
      </c>
      <c r="E47" s="99"/>
      <c r="F47" s="97">
        <v>5.802</v>
      </c>
      <c r="G47" s="98">
        <f t="shared" si="1"/>
        <v>74.20142372663041</v>
      </c>
      <c r="H47" s="100"/>
      <c r="I47" s="96"/>
      <c r="J47" s="97">
        <v>5.828</v>
      </c>
      <c r="K47" s="98">
        <f t="shared" si="2"/>
        <v>73.54084251870951</v>
      </c>
      <c r="L47" s="96"/>
      <c r="M47" s="97">
        <v>5.896</v>
      </c>
      <c r="N47" s="98">
        <f t="shared" si="3"/>
        <v>71.85429580848687</v>
      </c>
      <c r="O47" s="101"/>
      <c r="P47" s="75">
        <v>37</v>
      </c>
      <c r="U47" s="200"/>
      <c r="V47" s="200"/>
      <c r="W47" s="200"/>
    </row>
    <row r="48" spans="1:23" s="74" customFormat="1" ht="10.5" customHeight="1">
      <c r="A48" s="33">
        <v>38</v>
      </c>
      <c r="B48" s="96"/>
      <c r="C48" s="97">
        <v>5.836</v>
      </c>
      <c r="D48" s="98">
        <f t="shared" si="0"/>
        <v>73.33936085303527</v>
      </c>
      <c r="E48" s="99"/>
      <c r="F48" s="97">
        <v>5.853</v>
      </c>
      <c r="G48" s="98">
        <f t="shared" si="1"/>
        <v>72.9139521675316</v>
      </c>
      <c r="H48" s="100"/>
      <c r="I48" s="96"/>
      <c r="J48" s="97">
        <v>5.844</v>
      </c>
      <c r="K48" s="98">
        <f t="shared" si="2"/>
        <v>73.1387060609851</v>
      </c>
      <c r="L48" s="96"/>
      <c r="M48" s="97">
        <v>5.851</v>
      </c>
      <c r="N48" s="98">
        <f t="shared" si="3"/>
        <v>72.96380785986504</v>
      </c>
      <c r="O48" s="101"/>
      <c r="P48" s="75">
        <v>38</v>
      </c>
      <c r="U48" s="200"/>
      <c r="V48" s="200"/>
      <c r="W48" s="200"/>
    </row>
    <row r="49" spans="1:23" s="74" customFormat="1" ht="10.5" customHeight="1">
      <c r="A49" s="33">
        <v>39</v>
      </c>
      <c r="B49" s="96"/>
      <c r="C49" s="97">
        <v>5.878</v>
      </c>
      <c r="D49" s="98">
        <f t="shared" si="0"/>
        <v>72.2950435653108</v>
      </c>
      <c r="E49" s="99"/>
      <c r="F49" s="97">
        <v>5.842</v>
      </c>
      <c r="G49" s="98">
        <f t="shared" si="1"/>
        <v>73.1887924872258</v>
      </c>
      <c r="H49" s="100"/>
      <c r="I49" s="96"/>
      <c r="J49" s="97">
        <v>5.713</v>
      </c>
      <c r="K49" s="98">
        <f t="shared" si="2"/>
        <v>76.53132618238368</v>
      </c>
      <c r="L49" s="96"/>
      <c r="M49" s="97">
        <v>5.875</v>
      </c>
      <c r="N49" s="98">
        <f t="shared" si="3"/>
        <v>72.36889565233137</v>
      </c>
      <c r="O49" s="101"/>
      <c r="P49" s="75">
        <v>39</v>
      </c>
      <c r="U49" s="200"/>
      <c r="V49" s="200"/>
      <c r="W49" s="200"/>
    </row>
    <row r="50" spans="1:23" s="74" customFormat="1" ht="10.5" customHeight="1">
      <c r="A50" s="33">
        <v>40</v>
      </c>
      <c r="B50" s="96"/>
      <c r="C50" s="97">
        <v>5.873</v>
      </c>
      <c r="D50" s="98">
        <f t="shared" si="0"/>
        <v>72.41819326374431</v>
      </c>
      <c r="E50" s="99"/>
      <c r="F50" s="97">
        <v>5.766</v>
      </c>
      <c r="G50" s="98">
        <f t="shared" si="1"/>
        <v>75.1308688282249</v>
      </c>
      <c r="H50" s="100"/>
      <c r="I50" s="96"/>
      <c r="J50" s="97">
        <v>5.818</v>
      </c>
      <c r="K50" s="98">
        <f t="shared" si="2"/>
        <v>73.79386432570604</v>
      </c>
      <c r="L50" s="96"/>
      <c r="M50" s="97">
        <v>5.833</v>
      </c>
      <c r="N50" s="98">
        <f t="shared" si="3"/>
        <v>73.41481933473271</v>
      </c>
      <c r="O50" s="101"/>
      <c r="P50" s="75">
        <v>40</v>
      </c>
      <c r="U50" s="200"/>
      <c r="V50" s="200"/>
      <c r="W50" s="200"/>
    </row>
    <row r="51" spans="1:23" s="74" customFormat="1" ht="10.5" customHeight="1">
      <c r="A51" s="33">
        <v>41</v>
      </c>
      <c r="B51" s="96"/>
      <c r="C51" s="97">
        <v>5.867</v>
      </c>
      <c r="D51" s="98">
        <f t="shared" si="0"/>
        <v>72.56638870916531</v>
      </c>
      <c r="E51" s="99"/>
      <c r="F51" s="97">
        <v>5.749</v>
      </c>
      <c r="G51" s="98">
        <f t="shared" si="1"/>
        <v>75.57585514580937</v>
      </c>
      <c r="H51" s="100"/>
      <c r="I51" s="96"/>
      <c r="J51" s="97">
        <v>5.857</v>
      </c>
      <c r="K51" s="98">
        <f t="shared" si="2"/>
        <v>72.81439395805481</v>
      </c>
      <c r="L51" s="96"/>
      <c r="M51" s="97">
        <v>5.883</v>
      </c>
      <c r="N51" s="98">
        <f t="shared" si="3"/>
        <v>72.17220773061555</v>
      </c>
      <c r="O51" s="101"/>
      <c r="P51" s="75">
        <v>41</v>
      </c>
      <c r="U51" s="200"/>
      <c r="V51" s="200"/>
      <c r="W51" s="200"/>
    </row>
    <row r="52" spans="1:23" s="74" customFormat="1" ht="10.5" customHeight="1">
      <c r="A52" s="33">
        <v>42</v>
      </c>
      <c r="B52" s="96"/>
      <c r="C52" s="97">
        <v>5.865</v>
      </c>
      <c r="D52" s="98">
        <f t="shared" si="0"/>
        <v>72.61588829074755</v>
      </c>
      <c r="E52" s="99"/>
      <c r="F52" s="97">
        <v>5.72</v>
      </c>
      <c r="G52" s="98">
        <f t="shared" si="1"/>
        <v>76.34412636314734</v>
      </c>
      <c r="H52" s="100"/>
      <c r="I52" s="96"/>
      <c r="J52" s="97">
        <v>5.848</v>
      </c>
      <c r="K52" s="98">
        <f t="shared" si="2"/>
        <v>73.03868732935226</v>
      </c>
      <c r="L52" s="96"/>
      <c r="M52" s="97">
        <v>5.896</v>
      </c>
      <c r="N52" s="98">
        <f t="shared" si="3"/>
        <v>71.85429580848687</v>
      </c>
      <c r="O52" s="101"/>
      <c r="P52" s="75">
        <v>42</v>
      </c>
      <c r="U52" s="200"/>
      <c r="V52" s="200"/>
      <c r="W52" s="200"/>
    </row>
    <row r="53" spans="1:23" s="74" customFormat="1" ht="10.5" customHeight="1">
      <c r="A53" s="33">
        <v>43</v>
      </c>
      <c r="B53" s="96"/>
      <c r="C53" s="97">
        <v>5.877</v>
      </c>
      <c r="D53" s="98">
        <f t="shared" si="0"/>
        <v>72.31964836171751</v>
      </c>
      <c r="E53" s="99"/>
      <c r="F53" s="97">
        <v>5.747</v>
      </c>
      <c r="G53" s="98">
        <f t="shared" si="1"/>
        <v>75.62846625117487</v>
      </c>
      <c r="H53" s="100"/>
      <c r="I53" s="96"/>
      <c r="J53" s="97">
        <v>5.88</v>
      </c>
      <c r="K53" s="98">
        <f t="shared" si="2"/>
        <v>72.2458716275626</v>
      </c>
      <c r="L53" s="96"/>
      <c r="M53" s="97">
        <v>5.876</v>
      </c>
      <c r="N53" s="98">
        <f t="shared" si="3"/>
        <v>72.34426572120626</v>
      </c>
      <c r="O53" s="101"/>
      <c r="P53" s="75">
        <v>43</v>
      </c>
      <c r="U53" s="200"/>
      <c r="V53" s="200"/>
      <c r="W53" s="200"/>
    </row>
    <row r="54" spans="1:23" s="74" customFormat="1" ht="10.5" customHeight="1">
      <c r="A54" s="33">
        <v>44</v>
      </c>
      <c r="B54" s="96"/>
      <c r="C54" s="97">
        <v>5.835</v>
      </c>
      <c r="D54" s="98">
        <f t="shared" si="0"/>
        <v>73.36450074859256</v>
      </c>
      <c r="E54" s="99"/>
      <c r="F54" s="97">
        <v>5.777</v>
      </c>
      <c r="G54" s="98">
        <f t="shared" si="1"/>
        <v>74.84502747655199</v>
      </c>
      <c r="H54" s="100"/>
      <c r="I54" s="96"/>
      <c r="J54" s="97">
        <v>5.879</v>
      </c>
      <c r="K54" s="98">
        <f t="shared" si="2"/>
        <v>72.27045132343909</v>
      </c>
      <c r="L54" s="96"/>
      <c r="M54" s="97">
        <v>5.824</v>
      </c>
      <c r="N54" s="98">
        <f t="shared" si="3"/>
        <v>73.64189484965584</v>
      </c>
      <c r="O54" s="101"/>
      <c r="P54" s="75">
        <v>44</v>
      </c>
      <c r="U54" s="200"/>
      <c r="V54" s="200"/>
      <c r="W54" s="200"/>
    </row>
    <row r="55" spans="1:23" s="74" customFormat="1" ht="10.5" customHeight="1">
      <c r="A55" s="33">
        <v>45</v>
      </c>
      <c r="B55" s="96"/>
      <c r="C55" s="97">
        <v>5.9</v>
      </c>
      <c r="D55" s="98">
        <f t="shared" si="0"/>
        <v>71.75689928181556</v>
      </c>
      <c r="E55" s="99"/>
      <c r="F55" s="97">
        <v>5.833</v>
      </c>
      <c r="G55" s="98">
        <f t="shared" si="1"/>
        <v>73.41481933473271</v>
      </c>
      <c r="H55" s="100"/>
      <c r="I55" s="96"/>
      <c r="J55" s="97">
        <v>5.841</v>
      </c>
      <c r="K55" s="98">
        <f t="shared" si="2"/>
        <v>73.21385499624074</v>
      </c>
      <c r="L55" s="96"/>
      <c r="M55" s="97">
        <v>5.9</v>
      </c>
      <c r="N55" s="98">
        <f t="shared" si="3"/>
        <v>71.75689928181556</v>
      </c>
      <c r="O55" s="101"/>
      <c r="P55" s="75">
        <v>45</v>
      </c>
      <c r="U55" s="200"/>
      <c r="V55" s="200"/>
      <c r="W55" s="200"/>
    </row>
    <row r="56" spans="1:23" s="74" customFormat="1" ht="10.5" customHeight="1">
      <c r="A56" s="33">
        <v>46</v>
      </c>
      <c r="B56" s="96"/>
      <c r="C56" s="97">
        <v>5.751</v>
      </c>
      <c r="D56" s="98">
        <f t="shared" si="0"/>
        <v>75.52329891989783</v>
      </c>
      <c r="E56" s="99"/>
      <c r="F56" s="97">
        <v>5.819</v>
      </c>
      <c r="G56" s="98">
        <f t="shared" si="1"/>
        <v>73.7685034308591</v>
      </c>
      <c r="H56" s="100"/>
      <c r="I56" s="96"/>
      <c r="J56" s="97">
        <v>5.872</v>
      </c>
      <c r="K56" s="98">
        <f t="shared" si="2"/>
        <v>72.44286096117722</v>
      </c>
      <c r="L56" s="96"/>
      <c r="M56" s="97">
        <v>5.877</v>
      </c>
      <c r="N56" s="98">
        <f t="shared" si="3"/>
        <v>72.31964836171751</v>
      </c>
      <c r="O56" s="101"/>
      <c r="P56" s="75">
        <v>46</v>
      </c>
      <c r="U56" s="200"/>
      <c r="V56" s="200"/>
      <c r="W56" s="200"/>
    </row>
    <row r="57" spans="1:23" s="74" customFormat="1" ht="10.5" customHeight="1">
      <c r="A57" s="33">
        <v>47</v>
      </c>
      <c r="B57" s="96"/>
      <c r="C57" s="97">
        <v>5.856</v>
      </c>
      <c r="D57" s="98">
        <f t="shared" si="0"/>
        <v>72.83926438532055</v>
      </c>
      <c r="E57" s="99"/>
      <c r="F57" s="97">
        <v>5.86</v>
      </c>
      <c r="G57" s="98">
        <f t="shared" si="1"/>
        <v>72.73985905485212</v>
      </c>
      <c r="H57" s="100"/>
      <c r="I57" s="96"/>
      <c r="J57" s="97">
        <v>5.871</v>
      </c>
      <c r="K57" s="98">
        <f t="shared" si="2"/>
        <v>72.46754126453664</v>
      </c>
      <c r="L57" s="96"/>
      <c r="M57" s="97">
        <v>5.778</v>
      </c>
      <c r="N57" s="98">
        <f t="shared" si="3"/>
        <v>74.8191228207015</v>
      </c>
      <c r="O57" s="101"/>
      <c r="P57" s="75">
        <v>47</v>
      </c>
      <c r="U57" s="200"/>
      <c r="V57" s="200"/>
      <c r="W57" s="200"/>
    </row>
    <row r="58" spans="1:23" s="74" customFormat="1" ht="10.5" customHeight="1">
      <c r="A58" s="33">
        <v>48</v>
      </c>
      <c r="B58" s="96"/>
      <c r="C58" s="97">
        <v>5.839</v>
      </c>
      <c r="D58" s="98">
        <f t="shared" si="0"/>
        <v>73.26401865012825</v>
      </c>
      <c r="E58" s="99"/>
      <c r="F58" s="97">
        <v>5.711</v>
      </c>
      <c r="G58" s="98">
        <f t="shared" si="1"/>
        <v>76.58493831817064</v>
      </c>
      <c r="H58" s="100"/>
      <c r="I58" s="96"/>
      <c r="J58" s="97">
        <v>5.842</v>
      </c>
      <c r="K58" s="98">
        <f t="shared" si="2"/>
        <v>73.1887924872258</v>
      </c>
      <c r="L58" s="96"/>
      <c r="M58" s="97">
        <v>5.835</v>
      </c>
      <c r="N58" s="98">
        <f t="shared" si="3"/>
        <v>73.36450074859256</v>
      </c>
      <c r="O58" s="101"/>
      <c r="P58" s="75">
        <v>48</v>
      </c>
      <c r="U58" s="200"/>
      <c r="V58" s="200"/>
      <c r="W58" s="200"/>
    </row>
    <row r="59" spans="1:23" s="74" customFormat="1" ht="10.5" customHeight="1">
      <c r="A59" s="33">
        <v>49</v>
      </c>
      <c r="B59" s="96"/>
      <c r="C59" s="196">
        <v>6.031</v>
      </c>
      <c r="D59" s="197">
        <f t="shared" si="0"/>
        <v>68.67347599223501</v>
      </c>
      <c r="E59" s="99"/>
      <c r="F59" s="97">
        <v>5.843</v>
      </c>
      <c r="G59" s="98">
        <f t="shared" si="1"/>
        <v>73.16374284507596</v>
      </c>
      <c r="H59" s="100" t="s">
        <v>69</v>
      </c>
      <c r="I59" s="96"/>
      <c r="J59" s="97">
        <v>5.842</v>
      </c>
      <c r="K59" s="98">
        <f t="shared" si="2"/>
        <v>73.1887924872258</v>
      </c>
      <c r="L59" s="96"/>
      <c r="M59" s="97">
        <v>5.918</v>
      </c>
      <c r="N59" s="98">
        <f t="shared" si="3"/>
        <v>71.32105612344715</v>
      </c>
      <c r="O59" s="101"/>
      <c r="P59" s="75">
        <v>49</v>
      </c>
      <c r="U59" s="200"/>
      <c r="V59" s="200"/>
      <c r="W59" s="200"/>
    </row>
    <row r="60" spans="1:23" s="74" customFormat="1" ht="10.5" customHeight="1">
      <c r="A60" s="33">
        <v>50</v>
      </c>
      <c r="B60" s="96"/>
      <c r="C60" s="97">
        <v>5.818</v>
      </c>
      <c r="D60" s="98">
        <f t="shared" si="0"/>
        <v>73.79386432570604</v>
      </c>
      <c r="E60" s="99"/>
      <c r="F60" s="97">
        <v>5.867</v>
      </c>
      <c r="G60" s="98">
        <f t="shared" si="1"/>
        <v>72.56638870916531</v>
      </c>
      <c r="H60" s="100"/>
      <c r="I60" s="96"/>
      <c r="J60" s="97">
        <v>5.874</v>
      </c>
      <c r="K60" s="98">
        <f t="shared" si="2"/>
        <v>72.39353816365444</v>
      </c>
      <c r="L60" s="96"/>
      <c r="M60" s="97">
        <v>5.922</v>
      </c>
      <c r="N60" s="98">
        <f t="shared" si="3"/>
        <v>71.2247414063793</v>
      </c>
      <c r="O60" s="101"/>
      <c r="P60" s="75">
        <v>50</v>
      </c>
      <c r="U60" s="200"/>
      <c r="V60" s="200"/>
      <c r="W60" s="200"/>
    </row>
    <row r="61" spans="1:23" s="74" customFormat="1" ht="10.5" customHeight="1">
      <c r="A61" s="33">
        <v>51</v>
      </c>
      <c r="B61" s="96"/>
      <c r="C61" s="97">
        <v>5.853</v>
      </c>
      <c r="D61" s="98">
        <f t="shared" si="0"/>
        <v>72.9139521675316</v>
      </c>
      <c r="E61" s="99"/>
      <c r="F61" s="97">
        <v>5.786</v>
      </c>
      <c r="G61" s="98">
        <f t="shared" si="1"/>
        <v>74.6123688668155</v>
      </c>
      <c r="H61" s="100"/>
      <c r="I61" s="96"/>
      <c r="J61" s="97">
        <v>5.983</v>
      </c>
      <c r="K61" s="98">
        <f t="shared" si="2"/>
        <v>69.77979376577275</v>
      </c>
      <c r="L61" s="96"/>
      <c r="M61" s="97">
        <v>5.85</v>
      </c>
      <c r="N61" s="98">
        <f t="shared" si="3"/>
        <v>72.9887548834831</v>
      </c>
      <c r="O61" s="101"/>
      <c r="P61" s="75">
        <v>51</v>
      </c>
      <c r="U61" s="200"/>
      <c r="V61" s="200"/>
      <c r="W61" s="200"/>
    </row>
    <row r="62" spans="1:23" s="74" customFormat="1" ht="10.5" customHeight="1">
      <c r="A62" s="33">
        <v>52</v>
      </c>
      <c r="B62" s="96"/>
      <c r="C62" s="97">
        <v>5.8</v>
      </c>
      <c r="D62" s="98">
        <f t="shared" si="0"/>
        <v>74.25260594530322</v>
      </c>
      <c r="E62" s="99"/>
      <c r="F62" s="97">
        <v>5.893</v>
      </c>
      <c r="G62" s="98">
        <f t="shared" si="1"/>
        <v>71.92747339431698</v>
      </c>
      <c r="H62" s="100"/>
      <c r="I62" s="96"/>
      <c r="J62" s="97">
        <v>5.796</v>
      </c>
      <c r="K62" s="98">
        <f t="shared" si="2"/>
        <v>74.35512937934396</v>
      </c>
      <c r="L62" s="96"/>
      <c r="M62" s="97">
        <v>5.909</v>
      </c>
      <c r="N62" s="98">
        <f t="shared" si="3"/>
        <v>71.5384798283643</v>
      </c>
      <c r="O62" s="101"/>
      <c r="P62" s="75">
        <v>52</v>
      </c>
      <c r="U62" s="200"/>
      <c r="V62" s="200"/>
      <c r="W62" s="200"/>
    </row>
    <row r="63" spans="1:23" s="74" customFormat="1" ht="10.5" customHeight="1">
      <c r="A63" s="33">
        <v>53</v>
      </c>
      <c r="B63" s="96"/>
      <c r="C63" s="97">
        <v>5.802</v>
      </c>
      <c r="D63" s="98">
        <f t="shared" si="0"/>
        <v>74.20142372663041</v>
      </c>
      <c r="E63" s="99"/>
      <c r="F63" s="97">
        <v>5.845</v>
      </c>
      <c r="G63" s="98">
        <f t="shared" si="1"/>
        <v>73.11368212615463</v>
      </c>
      <c r="H63" s="100"/>
      <c r="I63" s="96"/>
      <c r="J63" s="97">
        <v>5.786</v>
      </c>
      <c r="K63" s="98">
        <f t="shared" si="2"/>
        <v>74.6123688668155</v>
      </c>
      <c r="L63" s="96"/>
      <c r="M63" s="97">
        <v>5.814</v>
      </c>
      <c r="N63" s="98">
        <f t="shared" si="3"/>
        <v>73.89543880002589</v>
      </c>
      <c r="O63" s="101"/>
      <c r="P63" s="75">
        <v>53</v>
      </c>
      <c r="U63" s="200"/>
      <c r="V63" s="200"/>
      <c r="W63" s="200"/>
    </row>
    <row r="64" spans="1:23" s="74" customFormat="1" ht="10.5" customHeight="1">
      <c r="A64" s="33">
        <v>54</v>
      </c>
      <c r="B64" s="96"/>
      <c r="C64" s="97">
        <v>5.75</v>
      </c>
      <c r="D64" s="98">
        <f t="shared" si="0"/>
        <v>75.54957017769375</v>
      </c>
      <c r="E64" s="99"/>
      <c r="F64" s="97">
        <v>5.939</v>
      </c>
      <c r="G64" s="98">
        <f t="shared" si="1"/>
        <v>70.81757263843178</v>
      </c>
      <c r="H64" s="100"/>
      <c r="I64" s="96"/>
      <c r="J64" s="97">
        <v>5.823</v>
      </c>
      <c r="K64" s="98">
        <f t="shared" si="2"/>
        <v>73.66719047672554</v>
      </c>
      <c r="L64" s="96"/>
      <c r="M64" s="97">
        <v>5.855</v>
      </c>
      <c r="N64" s="98">
        <f t="shared" si="3"/>
        <v>72.86414755684811</v>
      </c>
      <c r="O64" s="101"/>
      <c r="P64" s="75">
        <v>54</v>
      </c>
      <c r="U64" s="200"/>
      <c r="V64" s="200"/>
      <c r="W64" s="200"/>
    </row>
    <row r="65" spans="1:23" s="74" customFormat="1" ht="10.5" customHeight="1">
      <c r="A65" s="33">
        <v>55</v>
      </c>
      <c r="B65" s="96"/>
      <c r="C65" s="97">
        <v>5.817</v>
      </c>
      <c r="D65" s="98">
        <f t="shared" si="0"/>
        <v>73.81923830104532</v>
      </c>
      <c r="E65" s="99"/>
      <c r="F65" s="97">
        <v>5.791</v>
      </c>
      <c r="G65" s="98">
        <f t="shared" si="1"/>
        <v>74.48358254600524</v>
      </c>
      <c r="H65" s="100"/>
      <c r="I65" s="96"/>
      <c r="J65" s="97">
        <v>5.831</v>
      </c>
      <c r="K65" s="98">
        <f t="shared" si="2"/>
        <v>73.46518970672275</v>
      </c>
      <c r="L65" s="96"/>
      <c r="M65" s="97">
        <v>5.878</v>
      </c>
      <c r="N65" s="98">
        <f t="shared" si="3"/>
        <v>72.2950435653108</v>
      </c>
      <c r="O65" s="101"/>
      <c r="P65" s="75">
        <v>55</v>
      </c>
      <c r="U65" s="200"/>
      <c r="V65" s="200"/>
      <c r="W65" s="200"/>
    </row>
    <row r="66" spans="1:23" s="74" customFormat="1" ht="10.5" customHeight="1">
      <c r="A66" s="33">
        <v>56</v>
      </c>
      <c r="B66" s="96"/>
      <c r="C66" s="97">
        <v>5.838</v>
      </c>
      <c r="D66" s="98">
        <f t="shared" si="0"/>
        <v>73.28911981265082</v>
      </c>
      <c r="E66" s="99"/>
      <c r="F66" s="97">
        <v>5.798</v>
      </c>
      <c r="G66" s="98">
        <f t="shared" si="1"/>
        <v>74.30384113849728</v>
      </c>
      <c r="H66" s="100"/>
      <c r="I66" s="96"/>
      <c r="J66" s="97">
        <v>5.898</v>
      </c>
      <c r="K66" s="98">
        <f t="shared" si="2"/>
        <v>71.80557277492667</v>
      </c>
      <c r="L66" s="96"/>
      <c r="M66" s="97">
        <v>5.893</v>
      </c>
      <c r="N66" s="98">
        <f t="shared" si="3"/>
        <v>71.92747339431698</v>
      </c>
      <c r="O66" s="101"/>
      <c r="P66" s="75">
        <v>56</v>
      </c>
      <c r="U66" s="200"/>
      <c r="V66" s="200"/>
      <c r="W66" s="200"/>
    </row>
    <row r="67" spans="1:23" s="74" customFormat="1" ht="10.5" customHeight="1">
      <c r="A67" s="33">
        <v>57</v>
      </c>
      <c r="B67" s="96"/>
      <c r="C67" s="97">
        <v>5.832</v>
      </c>
      <c r="D67" s="98">
        <f t="shared" si="0"/>
        <v>73.43999804305652</v>
      </c>
      <c r="E67" s="99"/>
      <c r="F67" s="97">
        <v>5.726</v>
      </c>
      <c r="G67" s="98">
        <f t="shared" si="1"/>
        <v>76.18421551223415</v>
      </c>
      <c r="H67" s="100"/>
      <c r="I67" s="96"/>
      <c r="J67" s="97">
        <v>5.868</v>
      </c>
      <c r="K67" s="98">
        <f t="shared" si="2"/>
        <v>72.54165789611858</v>
      </c>
      <c r="L67" s="96"/>
      <c r="M67" s="97">
        <v>5.871</v>
      </c>
      <c r="N67" s="98">
        <f t="shared" si="3"/>
        <v>72.46754126453664</v>
      </c>
      <c r="O67" s="101"/>
      <c r="P67" s="75">
        <v>57</v>
      </c>
      <c r="U67" s="200"/>
      <c r="V67" s="200"/>
      <c r="W67" s="200"/>
    </row>
    <row r="68" spans="1:23" s="74" customFormat="1" ht="10.5" customHeight="1">
      <c r="A68" s="33">
        <v>58</v>
      </c>
      <c r="B68" s="96"/>
      <c r="C68" s="97">
        <v>5.858</v>
      </c>
      <c r="D68" s="98">
        <f t="shared" si="0"/>
        <v>72.78953626634959</v>
      </c>
      <c r="E68" s="99"/>
      <c r="F68" s="97">
        <v>5.691</v>
      </c>
      <c r="G68" s="98">
        <f t="shared" si="1"/>
        <v>77.12417226890848</v>
      </c>
      <c r="H68" s="100"/>
      <c r="I68" s="96"/>
      <c r="J68" s="97">
        <v>5.86</v>
      </c>
      <c r="K68" s="98">
        <f t="shared" si="2"/>
        <v>72.73985905485212</v>
      </c>
      <c r="L68" s="96"/>
      <c r="M68" s="97">
        <v>5.841</v>
      </c>
      <c r="N68" s="98">
        <f t="shared" si="3"/>
        <v>73.21385499624074</v>
      </c>
      <c r="O68" s="101"/>
      <c r="P68" s="75">
        <v>58</v>
      </c>
      <c r="U68" s="200"/>
      <c r="V68" s="200"/>
      <c r="W68" s="200"/>
    </row>
    <row r="69" spans="1:23" s="74" customFormat="1" ht="10.5" customHeight="1">
      <c r="A69" s="33">
        <v>59</v>
      </c>
      <c r="B69" s="96"/>
      <c r="C69" s="97">
        <v>5.851</v>
      </c>
      <c r="D69" s="98">
        <f t="shared" si="0"/>
        <v>72.96380785986504</v>
      </c>
      <c r="E69" s="99"/>
      <c r="F69" s="97">
        <v>5.669</v>
      </c>
      <c r="G69" s="98">
        <f t="shared" si="1"/>
        <v>77.72393381065851</v>
      </c>
      <c r="H69" s="100"/>
      <c r="I69" s="96"/>
      <c r="J69" s="97">
        <v>5.821</v>
      </c>
      <c r="K69" s="98">
        <f t="shared" si="2"/>
        <v>73.71782084669299</v>
      </c>
      <c r="L69" s="96"/>
      <c r="M69" s="97">
        <v>5.871</v>
      </c>
      <c r="N69" s="98">
        <f t="shared" si="3"/>
        <v>72.46754126453664</v>
      </c>
      <c r="O69" s="101"/>
      <c r="P69" s="75">
        <v>59</v>
      </c>
      <c r="U69" s="200"/>
      <c r="V69" s="200"/>
      <c r="W69" s="200"/>
    </row>
    <row r="70" spans="1:23" s="74" customFormat="1" ht="10.5" customHeight="1">
      <c r="A70" s="33">
        <v>60</v>
      </c>
      <c r="B70" s="198"/>
      <c r="C70" s="97">
        <v>5.79</v>
      </c>
      <c r="D70" s="98">
        <f t="shared" si="0"/>
        <v>74.50931312100846</v>
      </c>
      <c r="E70" s="99"/>
      <c r="F70" s="97">
        <v>5.864</v>
      </c>
      <c r="G70" s="98">
        <f t="shared" si="1"/>
        <v>72.6406570765454</v>
      </c>
      <c r="H70" s="100" t="s">
        <v>69</v>
      </c>
      <c r="I70" s="96"/>
      <c r="J70" s="97">
        <v>5.875</v>
      </c>
      <c r="K70" s="98">
        <f t="shared" si="2"/>
        <v>72.36889565233137</v>
      </c>
      <c r="L70" s="96"/>
      <c r="M70" s="97">
        <v>5.832</v>
      </c>
      <c r="N70" s="98">
        <f t="shared" si="3"/>
        <v>73.43999804305652</v>
      </c>
      <c r="O70" s="101"/>
      <c r="P70" s="75">
        <v>60</v>
      </c>
      <c r="U70" s="200"/>
      <c r="V70" s="200"/>
      <c r="W70" s="200"/>
    </row>
    <row r="71" spans="1:23" s="74" customFormat="1" ht="10.5" customHeight="1">
      <c r="A71" s="33">
        <v>61</v>
      </c>
      <c r="B71" s="96"/>
      <c r="C71" s="97">
        <v>5.798</v>
      </c>
      <c r="D71" s="98">
        <f t="shared" si="0"/>
        <v>74.30384113849728</v>
      </c>
      <c r="E71" s="99"/>
      <c r="F71" s="97">
        <v>5.843</v>
      </c>
      <c r="G71" s="98">
        <f t="shared" si="1"/>
        <v>73.16374284507596</v>
      </c>
      <c r="H71" s="100"/>
      <c r="I71" s="96"/>
      <c r="J71" s="97">
        <v>5.864</v>
      </c>
      <c r="K71" s="98">
        <f t="shared" si="2"/>
        <v>72.6406570765454</v>
      </c>
      <c r="L71" s="96"/>
      <c r="M71" s="97">
        <v>5.809</v>
      </c>
      <c r="N71" s="98">
        <f t="shared" si="3"/>
        <v>74.02270208274946</v>
      </c>
      <c r="O71" s="101"/>
      <c r="P71" s="75">
        <v>61</v>
      </c>
      <c r="U71" s="200"/>
      <c r="V71" s="200"/>
      <c r="W71" s="200"/>
    </row>
    <row r="72" spans="1:23" s="74" customFormat="1" ht="10.5" customHeight="1">
      <c r="A72" s="33">
        <v>62</v>
      </c>
      <c r="B72" s="96"/>
      <c r="C72" s="97">
        <v>5.764</v>
      </c>
      <c r="D72" s="98">
        <f t="shared" si="0"/>
        <v>75.18301588119513</v>
      </c>
      <c r="E72" s="99"/>
      <c r="F72" s="97">
        <v>5.857</v>
      </c>
      <c r="G72" s="98">
        <f t="shared" si="1"/>
        <v>72.81439395805481</v>
      </c>
      <c r="H72" s="100"/>
      <c r="I72" s="96"/>
      <c r="J72" s="97">
        <v>5.828</v>
      </c>
      <c r="K72" s="98">
        <f t="shared" si="2"/>
        <v>73.54084251870951</v>
      </c>
      <c r="L72" s="96"/>
      <c r="M72" s="97">
        <v>5.906</v>
      </c>
      <c r="N72" s="98">
        <f t="shared" si="3"/>
        <v>71.61117537435169</v>
      </c>
      <c r="O72" s="101"/>
      <c r="P72" s="75">
        <v>62</v>
      </c>
      <c r="U72" s="200"/>
      <c r="V72" s="200"/>
      <c r="W72" s="200"/>
    </row>
    <row r="73" spans="1:23" s="74" customFormat="1" ht="10.5" customHeight="1" thickBot="1">
      <c r="A73" s="76">
        <v>63</v>
      </c>
      <c r="B73" s="102"/>
      <c r="C73" s="103">
        <v>5.787</v>
      </c>
      <c r="D73" s="98">
        <f t="shared" si="0"/>
        <v>74.58658489504535</v>
      </c>
      <c r="E73" s="104"/>
      <c r="F73" s="103">
        <v>5.689</v>
      </c>
      <c r="G73" s="98">
        <f t="shared" si="1"/>
        <v>77.178408675298</v>
      </c>
      <c r="H73" s="105"/>
      <c r="I73" s="102"/>
      <c r="J73" s="103">
        <v>5.811</v>
      </c>
      <c r="K73" s="98">
        <f t="shared" si="2"/>
        <v>73.97175734779377</v>
      </c>
      <c r="L73" s="102"/>
      <c r="M73" s="103">
        <v>5.821</v>
      </c>
      <c r="N73" s="106">
        <f t="shared" si="3"/>
        <v>73.71782084669299</v>
      </c>
      <c r="O73" s="107"/>
      <c r="P73" s="39">
        <v>63</v>
      </c>
      <c r="U73" s="200"/>
      <c r="V73" s="200"/>
      <c r="W73" s="200"/>
    </row>
    <row r="74" spans="1:17" ht="26.25" thickBot="1">
      <c r="A74" s="117" t="s">
        <v>0</v>
      </c>
      <c r="B74" s="118" t="s">
        <v>3</v>
      </c>
      <c r="C74" s="119" t="s">
        <v>5</v>
      </c>
      <c r="D74" s="119" t="s">
        <v>7</v>
      </c>
      <c r="E74" s="119" t="s">
        <v>4</v>
      </c>
      <c r="F74" s="119" t="s">
        <v>6</v>
      </c>
      <c r="G74" s="119" t="s">
        <v>8</v>
      </c>
      <c r="H74" s="120" t="s">
        <v>27</v>
      </c>
      <c r="I74" s="118" t="s">
        <v>3</v>
      </c>
      <c r="J74" s="119" t="s">
        <v>5</v>
      </c>
      <c r="K74" s="119" t="s">
        <v>7</v>
      </c>
      <c r="L74" s="119" t="s">
        <v>4</v>
      </c>
      <c r="M74" s="119" t="s">
        <v>6</v>
      </c>
      <c r="N74" s="119" t="s">
        <v>8</v>
      </c>
      <c r="O74" s="121" t="s">
        <v>27</v>
      </c>
      <c r="P74" s="122" t="s">
        <v>0</v>
      </c>
      <c r="Q74" s="115" t="s">
        <v>33</v>
      </c>
    </row>
    <row r="75" spans="1:17" ht="12.75">
      <c r="A75" s="52" t="s">
        <v>14</v>
      </c>
      <c r="B75" s="13"/>
      <c r="C75" s="14">
        <f>AVERAGE(C10:C73)</f>
        <v>5.8415937499999995</v>
      </c>
      <c r="D75" s="14">
        <f>AVERAGE(D10:D73)</f>
        <v>73.21030626612945</v>
      </c>
      <c r="E75" s="13"/>
      <c r="F75" s="25">
        <f>AVERAGE(F10:F73)</f>
        <v>5.816312500000002</v>
      </c>
      <c r="G75" s="13">
        <f>AVERAGE(G10:G73)</f>
        <v>73.87258018070659</v>
      </c>
      <c r="H75" s="43"/>
      <c r="I75" s="13"/>
      <c r="J75" s="14">
        <f>AVERAGE(J10:J73)</f>
        <v>5.8444375</v>
      </c>
      <c r="K75" s="14">
        <f>AVERAGE(K10:K73)</f>
        <v>73.14237442297899</v>
      </c>
      <c r="L75" s="13"/>
      <c r="M75" s="13">
        <f>AVERAGE(M10:M73)</f>
        <v>5.856984375000001</v>
      </c>
      <c r="N75" s="13">
        <f>AVERAGE(N10:N73)</f>
        <v>72.82798485537974</v>
      </c>
      <c r="O75" s="78"/>
      <c r="P75" s="84" t="s">
        <v>14</v>
      </c>
      <c r="Q75" s="116">
        <f>Module!$AF$8</f>
        <v>0.07139999999999988</v>
      </c>
    </row>
    <row r="76" spans="1:16" ht="12.75">
      <c r="A76" s="53" t="s">
        <v>10</v>
      </c>
      <c r="B76" s="15"/>
      <c r="C76" s="16">
        <f>STDEV(C10:C73)</f>
        <v>0.04252533091996345</v>
      </c>
      <c r="D76" s="16">
        <f>STDEV(D10:D73)</f>
        <v>1.0533654588596575</v>
      </c>
      <c r="E76" s="15"/>
      <c r="F76" s="26">
        <f>STDEV(F10:F73)</f>
        <v>0.07429283009246274</v>
      </c>
      <c r="G76" s="15">
        <f>STDEV(G10:G73)</f>
        <v>1.9057313934648823</v>
      </c>
      <c r="H76" s="44"/>
      <c r="I76" s="15"/>
      <c r="J76" s="16">
        <f>STDEV(J10:J73)</f>
        <v>0.04844072633915847</v>
      </c>
      <c r="K76" s="16">
        <f>STDEV(K10:K73)</f>
        <v>1.1928834394315297</v>
      </c>
      <c r="L76" s="15"/>
      <c r="M76" s="15">
        <f>STDEV(M10:M73)</f>
        <v>0.045739598414170565</v>
      </c>
      <c r="N76" s="15">
        <f>STDEV(N10:N73)</f>
        <v>1.1460944070012489</v>
      </c>
      <c r="O76" s="79"/>
      <c r="P76" s="85" t="s">
        <v>10</v>
      </c>
    </row>
    <row r="77" spans="1:16" ht="12.75">
      <c r="A77" s="54" t="s">
        <v>15</v>
      </c>
      <c r="B77" s="17">
        <f aca="true" t="shared" si="4" ref="B77:G77">MAX(B10:B73)</f>
        <v>0</v>
      </c>
      <c r="C77" s="18">
        <f t="shared" si="4"/>
        <v>6.031</v>
      </c>
      <c r="D77" s="18">
        <f t="shared" si="4"/>
        <v>75.54957017769375</v>
      </c>
      <c r="E77" s="17">
        <f t="shared" si="4"/>
        <v>0</v>
      </c>
      <c r="F77" s="27">
        <f t="shared" si="4"/>
        <v>5.958</v>
      </c>
      <c r="G77" s="17">
        <f t="shared" si="4"/>
        <v>79.79349824822846</v>
      </c>
      <c r="H77" s="45"/>
      <c r="I77" s="17"/>
      <c r="J77" s="18">
        <f>MAX(J10:J73)</f>
        <v>6.066</v>
      </c>
      <c r="K77" s="18">
        <f>MAX(K10:K73)</f>
        <v>76.53132618238368</v>
      </c>
      <c r="L77" s="17">
        <f>MAX(L10:L73)</f>
        <v>0</v>
      </c>
      <c r="M77" s="17">
        <f>MAX(M10:M73)</f>
        <v>5.933</v>
      </c>
      <c r="N77" s="17">
        <f>MAX(N10:N73)</f>
        <v>76.63860680868814</v>
      </c>
      <c r="O77" s="80"/>
      <c r="P77" s="86" t="s">
        <v>15</v>
      </c>
    </row>
    <row r="78" spans="1:16" ht="12.75">
      <c r="A78" s="54" t="s">
        <v>16</v>
      </c>
      <c r="B78" s="19"/>
      <c r="C78" s="18">
        <f>MIN(C10:C73)</f>
        <v>5.75</v>
      </c>
      <c r="D78" s="18">
        <f>MIN(D10:D73)</f>
        <v>68.67347599223501</v>
      </c>
      <c r="E78" s="17">
        <f>MIN(E10:E73)</f>
        <v>0</v>
      </c>
      <c r="F78" s="27">
        <f>MIN(F10:F73)</f>
        <v>5.595</v>
      </c>
      <c r="G78" s="17">
        <f>MIN(G10:G73)</f>
        <v>70.36661982427964</v>
      </c>
      <c r="H78" s="46"/>
      <c r="I78" s="19"/>
      <c r="J78" s="18">
        <f>MIN(J10:J73)</f>
        <v>5.713</v>
      </c>
      <c r="K78" s="18">
        <f>MIN(K10:K73)</f>
        <v>67.88328887784432</v>
      </c>
      <c r="L78" s="17">
        <f>MIN(L10:L73)</f>
        <v>0</v>
      </c>
      <c r="M78" s="17">
        <f>MIN(M10:M73)</f>
        <v>5.709</v>
      </c>
      <c r="N78" s="17">
        <f>MIN(N10:N73)</f>
        <v>70.96087966277969</v>
      </c>
      <c r="O78" s="81"/>
      <c r="P78" s="86" t="s">
        <v>16</v>
      </c>
    </row>
    <row r="79" spans="1:16" ht="12.75">
      <c r="A79" s="54" t="s">
        <v>34</v>
      </c>
      <c r="B79" s="19"/>
      <c r="C79" s="20"/>
      <c r="D79" s="21">
        <f>COUNTIF(D10:D73,"&lt;65")</f>
        <v>0</v>
      </c>
      <c r="E79" s="19"/>
      <c r="F79" s="19"/>
      <c r="G79" s="21">
        <f>COUNTIF(G10:G73,"&lt;65")</f>
        <v>0</v>
      </c>
      <c r="H79" s="46"/>
      <c r="I79" s="19"/>
      <c r="J79" s="20"/>
      <c r="K79" s="21">
        <f>COUNTIF(K10:K73,"&lt;65")</f>
        <v>0</v>
      </c>
      <c r="L79" s="19"/>
      <c r="M79" s="19"/>
      <c r="N79" s="21">
        <f>COUNTIF(N10:N73,"&lt;65")</f>
        <v>0</v>
      </c>
      <c r="O79" s="81"/>
      <c r="P79" s="86" t="s">
        <v>28</v>
      </c>
    </row>
    <row r="80" spans="1:16" ht="12.75">
      <c r="A80" s="54" t="s">
        <v>35</v>
      </c>
      <c r="B80" s="19"/>
      <c r="C80" s="20"/>
      <c r="D80" s="21">
        <f>COUNTIF(D10:D73,"&gt;90")</f>
        <v>0</v>
      </c>
      <c r="E80" s="19"/>
      <c r="F80" s="19"/>
      <c r="G80" s="21">
        <f>COUNTIF(G10:G73,"&gt;90")</f>
        <v>0</v>
      </c>
      <c r="H80" s="46"/>
      <c r="I80" s="19"/>
      <c r="J80" s="20"/>
      <c r="K80" s="21">
        <f>COUNTIF(K10:K73,"&gt;90")</f>
        <v>0</v>
      </c>
      <c r="L80" s="19"/>
      <c r="M80" s="19"/>
      <c r="N80" s="21">
        <f>COUNTIF(N10:N73,"&gt;90")</f>
        <v>0</v>
      </c>
      <c r="O80" s="81"/>
      <c r="P80" s="86" t="s">
        <v>29</v>
      </c>
    </row>
    <row r="81" spans="1:16" ht="12.75">
      <c r="A81" s="94" t="s">
        <v>30</v>
      </c>
      <c r="B81" s="22">
        <f>COUNTIF(B10:B73,"&gt;50")</f>
        <v>0</v>
      </c>
      <c r="C81" s="20"/>
      <c r="D81" s="20"/>
      <c r="E81" s="22">
        <f>COUNTIF(E10:E73,"&gt;50")</f>
        <v>0</v>
      </c>
      <c r="F81" s="19"/>
      <c r="G81" s="19"/>
      <c r="H81" s="46"/>
      <c r="I81" s="19"/>
      <c r="J81" s="20"/>
      <c r="K81" s="20"/>
      <c r="L81" s="19"/>
      <c r="M81" s="19"/>
      <c r="N81" s="19"/>
      <c r="O81" s="81"/>
      <c r="P81" s="92" t="s">
        <v>30</v>
      </c>
    </row>
    <row r="82" spans="1:16" ht="12.75">
      <c r="A82" s="77" t="s">
        <v>32</v>
      </c>
      <c r="B82" s="23"/>
      <c r="C82" s="24"/>
      <c r="D82" s="24"/>
      <c r="E82" s="23"/>
      <c r="F82" s="23"/>
      <c r="G82" s="23"/>
      <c r="H82" s="47">
        <f>COUNTIF(H10:H73,"s")+COUNTIF(H10:H73,"s&amp;w")</f>
        <v>0</v>
      </c>
      <c r="I82" s="23"/>
      <c r="J82" s="24"/>
      <c r="K82" s="24"/>
      <c r="L82" s="23"/>
      <c r="M82" s="23"/>
      <c r="N82" s="23"/>
      <c r="O82" s="82">
        <f>COUNTIF(O10:O73,"s")</f>
        <v>0</v>
      </c>
      <c r="P82" s="93" t="s">
        <v>32</v>
      </c>
    </row>
    <row r="83" spans="1:16" ht="13.5" thickBot="1">
      <c r="A83" s="95" t="s">
        <v>31</v>
      </c>
      <c r="B83" s="23"/>
      <c r="C83" s="24"/>
      <c r="D83" s="24"/>
      <c r="E83" s="23"/>
      <c r="F83" s="23"/>
      <c r="G83" s="23"/>
      <c r="H83" s="48">
        <f>COUNTIF(H10:H73,"w")+COUNTIF(H10:H73,"s&amp;w")</f>
        <v>2</v>
      </c>
      <c r="I83" s="23"/>
      <c r="J83" s="24"/>
      <c r="K83" s="24"/>
      <c r="L83" s="23"/>
      <c r="M83" s="23"/>
      <c r="N83" s="23"/>
      <c r="O83" s="83">
        <f>COUNTIF(O10:O73,"w")</f>
        <v>0</v>
      </c>
      <c r="P83" s="87" t="s">
        <v>31</v>
      </c>
    </row>
    <row r="84" spans="1:16" ht="13.5" thickBot="1">
      <c r="A84" s="57" t="s">
        <v>9</v>
      </c>
      <c r="B84" s="290" t="s">
        <v>66</v>
      </c>
      <c r="C84" s="291"/>
      <c r="D84" s="291"/>
      <c r="E84" s="291"/>
      <c r="F84" s="291"/>
      <c r="G84" s="291"/>
      <c r="H84" s="292"/>
      <c r="I84" s="293" t="s">
        <v>67</v>
      </c>
      <c r="J84" s="291"/>
      <c r="K84" s="291"/>
      <c r="L84" s="291"/>
      <c r="M84" s="291"/>
      <c r="N84" s="291"/>
      <c r="O84" s="294"/>
      <c r="P84" s="88" t="s">
        <v>9</v>
      </c>
    </row>
    <row r="85" spans="1:16" ht="12.75">
      <c r="A85" s="56" t="s">
        <v>12</v>
      </c>
      <c r="B85" s="295" t="s">
        <v>63</v>
      </c>
      <c r="C85" s="296"/>
      <c r="N85" s="295" t="s">
        <v>63</v>
      </c>
      <c r="O85" s="296"/>
      <c r="P85" s="56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1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9"/>
  <sheetViews>
    <sheetView workbookViewId="0" topLeftCell="A1">
      <selection activeCell="B7" sqref="B7:M7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6" width="8.7109375" style="0" customWidth="1"/>
    <col min="21" max="21" width="11.57421875" style="0" bestFit="1" customWidth="1"/>
  </cols>
  <sheetData>
    <row r="1" ht="12.75">
      <c r="M1">
        <v>-1</v>
      </c>
    </row>
    <row r="4" ht="13.5" thickBot="1"/>
    <row r="5" spans="1:15" ht="14.25" thickBot="1" thickTop="1">
      <c r="A5" s="307" t="s">
        <v>64</v>
      </c>
      <c r="B5" s="308"/>
      <c r="C5" s="309"/>
      <c r="D5" s="129"/>
      <c r="E5" s="129"/>
      <c r="F5" s="129"/>
      <c r="G5" s="90"/>
      <c r="H5" s="36" t="s">
        <v>20</v>
      </c>
      <c r="I5" s="89"/>
      <c r="J5" s="89"/>
      <c r="K5" s="89"/>
      <c r="L5" s="89"/>
      <c r="M5" s="35" t="s">
        <v>22</v>
      </c>
      <c r="N5" s="37" t="s">
        <v>21</v>
      </c>
      <c r="O5" s="34" t="s">
        <v>23</v>
      </c>
    </row>
    <row r="6" spans="1:33" ht="17.25" thickBot="1" thickTop="1">
      <c r="A6" s="59" t="s">
        <v>9</v>
      </c>
      <c r="B6" s="310" t="s">
        <v>66</v>
      </c>
      <c r="C6" s="311"/>
      <c r="D6" s="311"/>
      <c r="E6" s="311"/>
      <c r="F6" s="311"/>
      <c r="G6" s="312"/>
      <c r="H6" s="310" t="s">
        <v>67</v>
      </c>
      <c r="I6" s="311"/>
      <c r="J6" s="311"/>
      <c r="K6" s="311"/>
      <c r="L6" s="311"/>
      <c r="M6" s="312"/>
      <c r="N6" s="58" t="s">
        <v>25</v>
      </c>
      <c r="O6" s="31" t="s">
        <v>26</v>
      </c>
      <c r="Q6" s="212" t="s">
        <v>98</v>
      </c>
      <c r="R6" s="213" t="s">
        <v>91</v>
      </c>
      <c r="S6" s="213" t="s">
        <v>92</v>
      </c>
      <c r="T6" s="213" t="s">
        <v>93</v>
      </c>
      <c r="U6" s="214" t="s">
        <v>94</v>
      </c>
      <c r="V6" s="215" t="s">
        <v>95</v>
      </c>
      <c r="X6" s="216" t="s">
        <v>99</v>
      </c>
      <c r="Y6" s="217" t="s">
        <v>100</v>
      </c>
      <c r="Z6" s="218" t="s">
        <v>99</v>
      </c>
      <c r="AA6" s="219" t="s">
        <v>101</v>
      </c>
      <c r="AB6" s="220" t="s">
        <v>102</v>
      </c>
      <c r="AC6" s="221" t="s">
        <v>103</v>
      </c>
      <c r="AE6" s="222"/>
      <c r="AF6" s="223" t="s">
        <v>104</v>
      </c>
      <c r="AG6" s="224" t="s">
        <v>105</v>
      </c>
    </row>
    <row r="7" spans="1:46" ht="15" thickBot="1">
      <c r="A7" s="130" t="s">
        <v>19</v>
      </c>
      <c r="B7" s="131">
        <f>$AQ$8</f>
        <v>2.6470588235294126</v>
      </c>
      <c r="C7" s="132"/>
      <c r="D7" s="133"/>
      <c r="E7" s="134">
        <f>$AP$8</f>
        <v>1.4117647058823535</v>
      </c>
      <c r="F7" s="132"/>
      <c r="G7" s="135"/>
      <c r="H7" s="131">
        <f>$AT$8</f>
        <v>4.764705882352942</v>
      </c>
      <c r="I7" s="132"/>
      <c r="J7" s="133"/>
      <c r="K7" s="134">
        <f>$AS$8</f>
        <v>2.5882352941176467</v>
      </c>
      <c r="L7" s="132"/>
      <c r="M7" s="60"/>
      <c r="N7" s="40"/>
      <c r="O7" s="31"/>
      <c r="Q7" s="225">
        <v>250</v>
      </c>
      <c r="R7" s="226">
        <f aca="true" t="shared" si="0" ref="R7:R28">FREQUENCY(B$10:D$73,$Q7:$Q8)</f>
        <v>0</v>
      </c>
      <c r="S7" s="226">
        <f aca="true" t="shared" si="1" ref="S7:S28">FREQUENCY(E$10:G$73,$Q7:$Q8)</f>
        <v>0</v>
      </c>
      <c r="T7" s="226">
        <f aca="true" t="shared" si="2" ref="T7:T28">FREQUENCY(H$10:J$73,$Q7:$Q8)</f>
        <v>0</v>
      </c>
      <c r="U7" s="227">
        <f aca="true" t="shared" si="3" ref="U7:U27">FREQUENCY(K$10:M$73,$Q7:$Q8)</f>
        <v>0</v>
      </c>
      <c r="V7" s="228">
        <f aca="true" t="shared" si="4" ref="V7:V28">FREQUENCY(B$10:M$73,$Q7:$Q8)</f>
        <v>0</v>
      </c>
      <c r="X7" s="229">
        <v>51</v>
      </c>
      <c r="Y7" s="258">
        <v>5.9126</v>
      </c>
      <c r="Z7" s="230"/>
      <c r="AA7" s="231"/>
      <c r="AB7" s="232">
        <f>(Y7-Y8)/(X8-X7)</f>
        <v>0</v>
      </c>
      <c r="AC7" s="233" t="e">
        <f>(AA7-AA8)/(Z8-Z7)</f>
        <v>#DIV/0!</v>
      </c>
      <c r="AE7" s="234" t="s">
        <v>96</v>
      </c>
      <c r="AF7" s="235">
        <f>60*AVERAGE(AB7:AB197)</f>
        <v>0.07047329842931943</v>
      </c>
      <c r="AG7" s="236" t="e">
        <f>60*AVERAGE(AC7:AC36)</f>
        <v>#DIV/0!</v>
      </c>
      <c r="AN7" s="279" t="s">
        <v>120</v>
      </c>
      <c r="AO7" s="280" t="s">
        <v>121</v>
      </c>
      <c r="AP7" s="280" t="s">
        <v>122</v>
      </c>
      <c r="AQ7" s="280" t="s">
        <v>122</v>
      </c>
      <c r="AR7" s="280" t="s">
        <v>121</v>
      </c>
      <c r="AS7" s="280" t="s">
        <v>122</v>
      </c>
      <c r="AT7" s="280" t="s">
        <v>122</v>
      </c>
    </row>
    <row r="8" spans="1:46" ht="13.5" thickBot="1">
      <c r="A8" s="136" t="s">
        <v>17</v>
      </c>
      <c r="B8" s="310" t="s">
        <v>36</v>
      </c>
      <c r="C8" s="313"/>
      <c r="D8" s="314"/>
      <c r="E8" s="310" t="s">
        <v>37</v>
      </c>
      <c r="F8" s="313"/>
      <c r="G8" s="314"/>
      <c r="H8" s="310" t="s">
        <v>61</v>
      </c>
      <c r="I8" s="313"/>
      <c r="J8" s="314"/>
      <c r="K8" s="310" t="s">
        <v>62</v>
      </c>
      <c r="L8" s="313"/>
      <c r="M8" s="314"/>
      <c r="N8" s="30"/>
      <c r="O8" s="31"/>
      <c r="Q8" s="237">
        <v>240</v>
      </c>
      <c r="R8" s="114">
        <f t="shared" si="0"/>
        <v>0</v>
      </c>
      <c r="S8" s="114">
        <f t="shared" si="1"/>
        <v>0</v>
      </c>
      <c r="T8" s="114">
        <f t="shared" si="2"/>
        <v>0</v>
      </c>
      <c r="U8" s="238">
        <f t="shared" si="3"/>
        <v>0</v>
      </c>
      <c r="V8" s="239">
        <f t="shared" si="4"/>
        <v>0</v>
      </c>
      <c r="X8" s="240">
        <v>56</v>
      </c>
      <c r="Y8" s="259">
        <v>5.9126</v>
      </c>
      <c r="Z8" s="241"/>
      <c r="AA8" s="242"/>
      <c r="AB8" s="243">
        <f aca="true" t="shared" si="5" ref="AB8:AB71">(Y8-Y9)/(X9-X8)</f>
        <v>-0.0035199999999999676</v>
      </c>
      <c r="AC8" s="244" t="e">
        <f aca="true" t="shared" si="6" ref="AC8:AC71">(AA8-AA9)/(Z9-Z8)</f>
        <v>#DIV/0!</v>
      </c>
      <c r="AE8" s="245" t="s">
        <v>97</v>
      </c>
      <c r="AF8" s="246">
        <f>60*AVERAGE(AB149:AB168)</f>
        <v>0.07139999999999988</v>
      </c>
      <c r="AG8" s="247" t="e">
        <f>60*AVERAGE(AC12:AC36)</f>
        <v>#DIV/0!</v>
      </c>
      <c r="AN8" s="281">
        <f>(AN128-AN112)</f>
        <v>160</v>
      </c>
      <c r="AO8" s="281">
        <f>AVERAGE(AO112:AO128)</f>
        <v>1600</v>
      </c>
      <c r="AP8" s="282">
        <f>1000*ABS(AVERAGE(AP112:AP128))</f>
        <v>1.4117647058823535</v>
      </c>
      <c r="AQ8" s="282">
        <f>1000*ABS(AVERAGE(AQ112:AQ128))</f>
        <v>2.6470588235294126</v>
      </c>
      <c r="AR8" s="281">
        <f>AVERAGE(AR112:AR128)</f>
        <v>1600</v>
      </c>
      <c r="AS8" s="282">
        <f>1000*ABS(AVERAGE(AS112:AS128))</f>
        <v>2.5882352941176467</v>
      </c>
      <c r="AT8" s="282">
        <f>1000*ABS(AVERAGE(AT112:AT128))</f>
        <v>4.764705882352942</v>
      </c>
    </row>
    <row r="9" spans="1:32" ht="14.25" thickBot="1">
      <c r="A9" s="38" t="s">
        <v>24</v>
      </c>
      <c r="B9" s="137" t="s">
        <v>38</v>
      </c>
      <c r="C9" s="138" t="s">
        <v>39</v>
      </c>
      <c r="D9" s="91" t="s">
        <v>40</v>
      </c>
      <c r="E9" s="139" t="s">
        <v>41</v>
      </c>
      <c r="F9" s="140" t="s">
        <v>42</v>
      </c>
      <c r="G9" s="141" t="s">
        <v>43</v>
      </c>
      <c r="H9" s="137" t="s">
        <v>44</v>
      </c>
      <c r="I9" s="138" t="s">
        <v>45</v>
      </c>
      <c r="J9" s="91" t="s">
        <v>46</v>
      </c>
      <c r="K9" s="139" t="s">
        <v>47</v>
      </c>
      <c r="L9" s="138" t="s">
        <v>48</v>
      </c>
      <c r="M9" s="141" t="s">
        <v>68</v>
      </c>
      <c r="N9" s="303" t="s">
        <v>18</v>
      </c>
      <c r="O9" s="304"/>
      <c r="Q9" s="237">
        <v>230</v>
      </c>
      <c r="R9" s="114">
        <f t="shared" si="0"/>
        <v>0</v>
      </c>
      <c r="S9" s="114">
        <f t="shared" si="1"/>
        <v>0</v>
      </c>
      <c r="T9" s="114">
        <f t="shared" si="2"/>
        <v>0</v>
      </c>
      <c r="U9" s="238">
        <f t="shared" si="3"/>
        <v>0</v>
      </c>
      <c r="V9" s="239">
        <f t="shared" si="4"/>
        <v>0</v>
      </c>
      <c r="X9" s="240">
        <v>61</v>
      </c>
      <c r="Y9" s="259">
        <v>5.9302</v>
      </c>
      <c r="Z9" s="241"/>
      <c r="AA9" s="242"/>
      <c r="AB9" s="243">
        <f t="shared" si="5"/>
        <v>0</v>
      </c>
      <c r="AC9" s="244" t="e">
        <f t="shared" si="6"/>
        <v>#DIV/0!</v>
      </c>
      <c r="AE9" s="123"/>
      <c r="AF9" s="124"/>
    </row>
    <row r="10" spans="1:46" ht="12.75">
      <c r="A10" s="142">
        <v>0</v>
      </c>
      <c r="B10" s="143">
        <v>174.3</v>
      </c>
      <c r="C10" s="144">
        <v>177.1</v>
      </c>
      <c r="D10" s="41">
        <v>177.6</v>
      </c>
      <c r="E10" s="145">
        <v>176.1</v>
      </c>
      <c r="F10" s="146">
        <v>176.1</v>
      </c>
      <c r="G10" s="147">
        <v>185.3</v>
      </c>
      <c r="H10" s="148">
        <v>179.6</v>
      </c>
      <c r="I10" s="149">
        <v>178</v>
      </c>
      <c r="J10" s="150">
        <v>177.1</v>
      </c>
      <c r="K10" s="151">
        <v>180.7</v>
      </c>
      <c r="L10" s="149">
        <v>187.5</v>
      </c>
      <c r="M10" s="147">
        <v>183.9</v>
      </c>
      <c r="N10" s="305"/>
      <c r="O10" s="306"/>
      <c r="Q10" s="237">
        <v>225</v>
      </c>
      <c r="R10" s="114">
        <f t="shared" si="0"/>
        <v>0</v>
      </c>
      <c r="S10" s="114">
        <f t="shared" si="1"/>
        <v>0</v>
      </c>
      <c r="T10" s="114">
        <f t="shared" si="2"/>
        <v>0</v>
      </c>
      <c r="U10" s="238">
        <f t="shared" si="3"/>
        <v>0</v>
      </c>
      <c r="V10" s="239">
        <f t="shared" si="4"/>
        <v>0</v>
      </c>
      <c r="X10" s="240">
        <v>66</v>
      </c>
      <c r="Y10" s="259">
        <v>5.9302</v>
      </c>
      <c r="Z10" s="241"/>
      <c r="AA10" s="242"/>
      <c r="AB10" s="243">
        <f t="shared" si="5"/>
        <v>0.0060000000000000496</v>
      </c>
      <c r="AC10" s="244" t="e">
        <f t="shared" si="6"/>
        <v>#DIV/0!</v>
      </c>
      <c r="AL10" s="283" t="s">
        <v>13</v>
      </c>
      <c r="AM10" s="283" t="s">
        <v>123</v>
      </c>
      <c r="AN10" s="283" t="s">
        <v>124</v>
      </c>
      <c r="AO10" s="283" t="s">
        <v>125</v>
      </c>
      <c r="AP10" s="283" t="s">
        <v>126</v>
      </c>
      <c r="AQ10" s="283" t="s">
        <v>127</v>
      </c>
      <c r="AR10" s="283" t="s">
        <v>128</v>
      </c>
      <c r="AS10" s="283" t="s">
        <v>129</v>
      </c>
      <c r="AT10" s="283" t="s">
        <v>130</v>
      </c>
    </row>
    <row r="11" spans="1:46" ht="12.75">
      <c r="A11" s="152">
        <v>1</v>
      </c>
      <c r="B11" s="153">
        <v>176.5</v>
      </c>
      <c r="C11" s="154">
        <v>170.9</v>
      </c>
      <c r="D11" s="42">
        <v>172.4</v>
      </c>
      <c r="E11" s="155">
        <v>176.8</v>
      </c>
      <c r="F11" s="154">
        <v>175</v>
      </c>
      <c r="G11" s="156">
        <v>176.1</v>
      </c>
      <c r="H11" s="157">
        <v>179</v>
      </c>
      <c r="I11" s="158">
        <v>173.6</v>
      </c>
      <c r="J11" s="159">
        <v>172.3</v>
      </c>
      <c r="K11" s="160">
        <v>178.8</v>
      </c>
      <c r="L11" s="158">
        <v>182.4</v>
      </c>
      <c r="M11" s="156">
        <v>182.9</v>
      </c>
      <c r="N11" s="315"/>
      <c r="O11" s="316"/>
      <c r="Q11" s="237">
        <v>220</v>
      </c>
      <c r="R11" s="114">
        <f t="shared" si="0"/>
        <v>0</v>
      </c>
      <c r="S11" s="114">
        <f t="shared" si="1"/>
        <v>0</v>
      </c>
      <c r="T11" s="114">
        <f t="shared" si="2"/>
        <v>0</v>
      </c>
      <c r="U11" s="238">
        <f t="shared" si="3"/>
        <v>0</v>
      </c>
      <c r="V11" s="239">
        <f t="shared" si="4"/>
        <v>0</v>
      </c>
      <c r="X11" s="240">
        <v>71</v>
      </c>
      <c r="Y11" s="259">
        <v>5.9002</v>
      </c>
      <c r="Z11" s="241"/>
      <c r="AA11" s="242"/>
      <c r="AB11" s="243">
        <f t="shared" si="5"/>
        <v>0</v>
      </c>
      <c r="AC11" s="244" t="e">
        <f t="shared" si="6"/>
        <v>#DIV/0!</v>
      </c>
      <c r="AL11" s="284">
        <v>38445</v>
      </c>
      <c r="AM11" s="285">
        <v>0.7031828703703704</v>
      </c>
      <c r="AN11" s="207">
        <v>10</v>
      </c>
      <c r="AO11" s="207">
        <v>1000</v>
      </c>
      <c r="AP11" s="207">
        <v>-0.001</v>
      </c>
      <c r="AQ11" s="207">
        <v>-0.002</v>
      </c>
      <c r="AR11" s="207">
        <v>1000</v>
      </c>
      <c r="AS11" s="207">
        <v>0.01</v>
      </c>
      <c r="AT11" s="207">
        <v>0.015</v>
      </c>
    </row>
    <row r="12" spans="1:46" ht="12.75">
      <c r="A12" s="152">
        <v>2</v>
      </c>
      <c r="B12" s="153">
        <v>172.9</v>
      </c>
      <c r="C12" s="154">
        <v>170.3</v>
      </c>
      <c r="D12" s="42">
        <v>176.8</v>
      </c>
      <c r="E12" s="155">
        <v>176.8</v>
      </c>
      <c r="F12" s="154">
        <v>177.4</v>
      </c>
      <c r="G12" s="156">
        <v>179.3</v>
      </c>
      <c r="H12" s="157">
        <v>179.1</v>
      </c>
      <c r="I12" s="158">
        <v>173.6</v>
      </c>
      <c r="J12" s="159">
        <v>174.3</v>
      </c>
      <c r="K12" s="160">
        <v>181.4</v>
      </c>
      <c r="L12" s="158">
        <v>188.5</v>
      </c>
      <c r="M12" s="156">
        <v>178.3</v>
      </c>
      <c r="N12" s="315"/>
      <c r="O12" s="316"/>
      <c r="Q12" s="237">
        <v>215</v>
      </c>
      <c r="R12" s="114">
        <f t="shared" si="0"/>
        <v>0</v>
      </c>
      <c r="S12" s="114">
        <f t="shared" si="1"/>
        <v>0</v>
      </c>
      <c r="T12" s="114">
        <f t="shared" si="2"/>
        <v>0</v>
      </c>
      <c r="U12" s="238">
        <f t="shared" si="3"/>
        <v>0</v>
      </c>
      <c r="V12" s="239">
        <f t="shared" si="4"/>
        <v>0</v>
      </c>
      <c r="X12" s="240">
        <v>76</v>
      </c>
      <c r="Y12" s="259">
        <v>5.9002</v>
      </c>
      <c r="Z12" s="241"/>
      <c r="AA12" s="242"/>
      <c r="AB12" s="243">
        <f t="shared" si="5"/>
        <v>0.004499999999999993</v>
      </c>
      <c r="AC12" s="244" t="e">
        <f t="shared" si="6"/>
        <v>#DIV/0!</v>
      </c>
      <c r="AL12" s="284">
        <v>38445</v>
      </c>
      <c r="AM12" s="285">
        <v>0.7101273148148147</v>
      </c>
      <c r="AN12" s="207">
        <v>20</v>
      </c>
      <c r="AO12" s="207">
        <v>1000</v>
      </c>
      <c r="AP12" s="207">
        <v>0.001</v>
      </c>
      <c r="AQ12" s="207">
        <v>-0.001</v>
      </c>
      <c r="AR12" s="207">
        <v>1000</v>
      </c>
      <c r="AS12" s="207">
        <v>-0.022</v>
      </c>
      <c r="AT12" s="207">
        <v>0.008</v>
      </c>
    </row>
    <row r="13" spans="1:46" ht="12.75">
      <c r="A13" s="152">
        <v>3</v>
      </c>
      <c r="B13" s="153">
        <v>171.7</v>
      </c>
      <c r="C13" s="154">
        <v>170.3</v>
      </c>
      <c r="D13" s="42">
        <v>174.6</v>
      </c>
      <c r="E13" s="155">
        <v>178.5</v>
      </c>
      <c r="F13" s="154">
        <v>178.8</v>
      </c>
      <c r="G13" s="156">
        <v>176.1</v>
      </c>
      <c r="H13" s="157">
        <v>173.7</v>
      </c>
      <c r="I13" s="158">
        <v>172.9</v>
      </c>
      <c r="J13" s="159">
        <v>178.4</v>
      </c>
      <c r="K13" s="160">
        <v>178.6</v>
      </c>
      <c r="L13" s="158">
        <v>183.6</v>
      </c>
      <c r="M13" s="156">
        <v>181.9</v>
      </c>
      <c r="N13" s="315"/>
      <c r="O13" s="316"/>
      <c r="Q13" s="237">
        <v>210</v>
      </c>
      <c r="R13" s="114">
        <f t="shared" si="0"/>
        <v>0</v>
      </c>
      <c r="S13" s="114">
        <f t="shared" si="1"/>
        <v>0</v>
      </c>
      <c r="T13" s="114">
        <f t="shared" si="2"/>
        <v>0</v>
      </c>
      <c r="U13" s="238">
        <f t="shared" si="3"/>
        <v>0</v>
      </c>
      <c r="V13" s="239">
        <f t="shared" si="4"/>
        <v>0</v>
      </c>
      <c r="X13" s="240">
        <v>81</v>
      </c>
      <c r="Y13" s="259">
        <v>5.8777</v>
      </c>
      <c r="Z13" s="241"/>
      <c r="AA13" s="242"/>
      <c r="AB13" s="243">
        <f t="shared" si="5"/>
        <v>0</v>
      </c>
      <c r="AC13" s="244" t="e">
        <f t="shared" si="6"/>
        <v>#DIV/0!</v>
      </c>
      <c r="AL13" s="284">
        <v>38445</v>
      </c>
      <c r="AM13" s="285">
        <v>0.7170717592592593</v>
      </c>
      <c r="AN13" s="207">
        <v>30</v>
      </c>
      <c r="AO13" s="207">
        <v>1000</v>
      </c>
      <c r="AP13" s="207">
        <v>-0.001</v>
      </c>
      <c r="AQ13" s="207">
        <v>0</v>
      </c>
      <c r="AR13" s="207">
        <v>1000</v>
      </c>
      <c r="AS13" s="207">
        <v>-0.011</v>
      </c>
      <c r="AT13" s="207">
        <v>0</v>
      </c>
    </row>
    <row r="14" spans="1:46" ht="12.75">
      <c r="A14" s="152">
        <v>4</v>
      </c>
      <c r="B14" s="153">
        <v>172.8</v>
      </c>
      <c r="C14" s="154">
        <v>177</v>
      </c>
      <c r="D14" s="42">
        <v>174.6</v>
      </c>
      <c r="E14" s="155">
        <v>177.8</v>
      </c>
      <c r="F14" s="154">
        <v>182.7</v>
      </c>
      <c r="G14" s="156">
        <v>187.4</v>
      </c>
      <c r="H14" s="157">
        <v>176.9</v>
      </c>
      <c r="I14" s="158">
        <v>171.4</v>
      </c>
      <c r="J14" s="159">
        <v>171.2</v>
      </c>
      <c r="K14" s="160">
        <v>182.9</v>
      </c>
      <c r="L14" s="158">
        <v>188.2</v>
      </c>
      <c r="M14" s="156">
        <v>183.4</v>
      </c>
      <c r="N14" s="315"/>
      <c r="O14" s="316"/>
      <c r="Q14" s="237">
        <v>205</v>
      </c>
      <c r="R14" s="114">
        <f t="shared" si="0"/>
        <v>0</v>
      </c>
      <c r="S14" s="114">
        <f t="shared" si="1"/>
        <v>0</v>
      </c>
      <c r="T14" s="114">
        <f t="shared" si="2"/>
        <v>0</v>
      </c>
      <c r="U14" s="238">
        <f t="shared" si="3"/>
        <v>0</v>
      </c>
      <c r="V14" s="239">
        <f t="shared" si="4"/>
        <v>0</v>
      </c>
      <c r="X14" s="240">
        <v>86</v>
      </c>
      <c r="Y14" s="259">
        <v>5.8777</v>
      </c>
      <c r="Z14" s="241"/>
      <c r="AA14" s="242"/>
      <c r="AB14" s="243">
        <f t="shared" si="5"/>
        <v>0.0015200000000000103</v>
      </c>
      <c r="AC14" s="244" t="e">
        <f t="shared" si="6"/>
        <v>#DIV/0!</v>
      </c>
      <c r="AL14" s="284">
        <v>38445</v>
      </c>
      <c r="AM14" s="285">
        <v>0.7240162037037038</v>
      </c>
      <c r="AN14" s="207">
        <v>40</v>
      </c>
      <c r="AO14" s="207">
        <v>1000</v>
      </c>
      <c r="AP14" s="207">
        <v>0</v>
      </c>
      <c r="AQ14" s="207">
        <v>-0.003</v>
      </c>
      <c r="AR14" s="207">
        <v>1000</v>
      </c>
      <c r="AS14" s="207">
        <v>-0.008</v>
      </c>
      <c r="AT14" s="207">
        <v>-0.005</v>
      </c>
    </row>
    <row r="15" spans="1:46" ht="12.75">
      <c r="A15" s="152">
        <v>5</v>
      </c>
      <c r="B15" s="153">
        <v>172.6</v>
      </c>
      <c r="C15" s="154">
        <v>175.2</v>
      </c>
      <c r="D15" s="42">
        <v>174.7</v>
      </c>
      <c r="E15" s="155">
        <v>174.2</v>
      </c>
      <c r="F15" s="154">
        <v>179.5</v>
      </c>
      <c r="G15" s="156">
        <v>184.6</v>
      </c>
      <c r="H15" s="157">
        <v>179.9</v>
      </c>
      <c r="I15" s="158">
        <v>175.1</v>
      </c>
      <c r="J15" s="159">
        <v>178.6</v>
      </c>
      <c r="K15" s="160">
        <v>183.1</v>
      </c>
      <c r="L15" s="158">
        <v>189</v>
      </c>
      <c r="M15" s="156">
        <v>184.4</v>
      </c>
      <c r="N15" s="315"/>
      <c r="O15" s="316"/>
      <c r="Q15" s="237">
        <v>200</v>
      </c>
      <c r="R15" s="114">
        <f t="shared" si="0"/>
        <v>0</v>
      </c>
      <c r="S15" s="114">
        <f t="shared" si="1"/>
        <v>0</v>
      </c>
      <c r="T15" s="114">
        <f t="shared" si="2"/>
        <v>0</v>
      </c>
      <c r="U15" s="238">
        <f t="shared" si="3"/>
        <v>0</v>
      </c>
      <c r="V15" s="239">
        <f t="shared" si="4"/>
        <v>0</v>
      </c>
      <c r="X15" s="240">
        <v>91</v>
      </c>
      <c r="Y15" s="259">
        <v>5.8701</v>
      </c>
      <c r="Z15" s="241"/>
      <c r="AA15" s="242"/>
      <c r="AB15" s="243">
        <f t="shared" si="5"/>
        <v>0</v>
      </c>
      <c r="AC15" s="244" t="e">
        <f t="shared" si="6"/>
        <v>#DIV/0!</v>
      </c>
      <c r="AL15" s="284">
        <v>38445</v>
      </c>
      <c r="AM15" s="285">
        <v>0.7310069444444444</v>
      </c>
      <c r="AN15" s="207">
        <v>50</v>
      </c>
      <c r="AO15" s="207">
        <v>1200</v>
      </c>
      <c r="AP15" s="207">
        <v>0.001</v>
      </c>
      <c r="AQ15" s="207">
        <v>-0.001</v>
      </c>
      <c r="AR15" s="207">
        <v>1200</v>
      </c>
      <c r="AS15" s="207">
        <v>0.02</v>
      </c>
      <c r="AT15" s="207">
        <v>-0.026</v>
      </c>
    </row>
    <row r="16" spans="1:46" ht="12.75">
      <c r="A16" s="152">
        <v>6</v>
      </c>
      <c r="B16" s="153">
        <v>173.2</v>
      </c>
      <c r="C16" s="154">
        <v>171.3</v>
      </c>
      <c r="D16" s="42">
        <v>175.8</v>
      </c>
      <c r="E16" s="155">
        <v>180.6</v>
      </c>
      <c r="F16" s="154">
        <v>179</v>
      </c>
      <c r="G16" s="156">
        <v>172.9</v>
      </c>
      <c r="H16" s="157">
        <v>181.8</v>
      </c>
      <c r="I16" s="158">
        <v>170</v>
      </c>
      <c r="J16" s="159">
        <v>178</v>
      </c>
      <c r="K16" s="160">
        <v>182.7</v>
      </c>
      <c r="L16" s="158">
        <v>182.5</v>
      </c>
      <c r="M16" s="156">
        <v>183.9</v>
      </c>
      <c r="N16" s="315"/>
      <c r="O16" s="316"/>
      <c r="Q16" s="237">
        <v>195</v>
      </c>
      <c r="R16" s="114">
        <f t="shared" si="0"/>
        <v>0</v>
      </c>
      <c r="S16" s="114">
        <f t="shared" si="1"/>
        <v>2</v>
      </c>
      <c r="T16" s="114">
        <f t="shared" si="2"/>
        <v>0</v>
      </c>
      <c r="U16" s="238">
        <f t="shared" si="3"/>
        <v>23</v>
      </c>
      <c r="V16" s="239">
        <f t="shared" si="4"/>
        <v>25</v>
      </c>
      <c r="X16" s="240">
        <v>96</v>
      </c>
      <c r="Y16" s="259">
        <v>5.8701</v>
      </c>
      <c r="Z16" s="241"/>
      <c r="AA16" s="242"/>
      <c r="AB16" s="243">
        <f t="shared" si="5"/>
        <v>0.0029600000000000294</v>
      </c>
      <c r="AC16" s="244" t="e">
        <f t="shared" si="6"/>
        <v>#DIV/0!</v>
      </c>
      <c r="AL16" s="284">
        <v>38445</v>
      </c>
      <c r="AM16" s="285">
        <v>0.7379513888888889</v>
      </c>
      <c r="AN16" s="207">
        <v>60</v>
      </c>
      <c r="AO16" s="207">
        <v>1200</v>
      </c>
      <c r="AP16" s="207">
        <v>-0.002</v>
      </c>
      <c r="AQ16" s="207">
        <v>-0.002</v>
      </c>
      <c r="AR16" s="207">
        <v>1200</v>
      </c>
      <c r="AS16" s="207">
        <v>0.027</v>
      </c>
      <c r="AT16" s="207">
        <v>-0.014</v>
      </c>
    </row>
    <row r="17" spans="1:46" ht="12.75">
      <c r="A17" s="152">
        <v>7</v>
      </c>
      <c r="B17" s="153">
        <v>175</v>
      </c>
      <c r="C17" s="154">
        <v>173.8</v>
      </c>
      <c r="D17" s="42">
        <v>173.7</v>
      </c>
      <c r="E17" s="155">
        <v>171</v>
      </c>
      <c r="F17" s="154">
        <v>178.6</v>
      </c>
      <c r="G17" s="156">
        <v>180.1</v>
      </c>
      <c r="H17" s="157">
        <v>174.8</v>
      </c>
      <c r="I17" s="158">
        <v>174.8</v>
      </c>
      <c r="J17" s="159">
        <v>177</v>
      </c>
      <c r="K17" s="160">
        <v>185</v>
      </c>
      <c r="L17" s="158">
        <v>185.9</v>
      </c>
      <c r="M17" s="156">
        <v>189.4</v>
      </c>
      <c r="N17" s="315"/>
      <c r="O17" s="316"/>
      <c r="Q17" s="237">
        <v>190</v>
      </c>
      <c r="R17" s="114">
        <f t="shared" si="0"/>
        <v>0</v>
      </c>
      <c r="S17" s="114">
        <f t="shared" si="1"/>
        <v>23</v>
      </c>
      <c r="T17" s="114">
        <f t="shared" si="2"/>
        <v>1</v>
      </c>
      <c r="U17" s="238">
        <f t="shared" si="3"/>
        <v>105</v>
      </c>
      <c r="V17" s="239">
        <f t="shared" si="4"/>
        <v>129</v>
      </c>
      <c r="X17" s="240">
        <v>101</v>
      </c>
      <c r="Y17" s="259">
        <v>5.8553</v>
      </c>
      <c r="Z17" s="241"/>
      <c r="AA17" s="242"/>
      <c r="AB17" s="243">
        <f t="shared" si="5"/>
        <v>0</v>
      </c>
      <c r="AC17" s="244" t="e">
        <f t="shared" si="6"/>
        <v>#DIV/0!</v>
      </c>
      <c r="AL17" s="284">
        <v>38445</v>
      </c>
      <c r="AM17" s="285">
        <v>0.7448958333333334</v>
      </c>
      <c r="AN17" s="207">
        <v>70</v>
      </c>
      <c r="AO17" s="207">
        <v>1200</v>
      </c>
      <c r="AP17" s="207">
        <v>-0.001</v>
      </c>
      <c r="AQ17" s="207">
        <v>-0.001</v>
      </c>
      <c r="AR17" s="207">
        <v>1200</v>
      </c>
      <c r="AS17" s="207">
        <v>-0.022</v>
      </c>
      <c r="AT17" s="207">
        <v>0.025</v>
      </c>
    </row>
    <row r="18" spans="1:46" ht="12.75">
      <c r="A18" s="152">
        <v>8</v>
      </c>
      <c r="B18" s="153">
        <v>178.3</v>
      </c>
      <c r="C18" s="154">
        <v>175.5</v>
      </c>
      <c r="D18" s="42">
        <v>176.2</v>
      </c>
      <c r="E18" s="155">
        <v>184.1</v>
      </c>
      <c r="F18" s="154">
        <v>177.4</v>
      </c>
      <c r="G18" s="156">
        <v>186.3</v>
      </c>
      <c r="H18" s="157">
        <v>183.3</v>
      </c>
      <c r="I18" s="158">
        <v>179.4</v>
      </c>
      <c r="J18" s="159">
        <v>179.3</v>
      </c>
      <c r="K18" s="160">
        <v>181.3</v>
      </c>
      <c r="L18" s="158">
        <v>190.8</v>
      </c>
      <c r="M18" s="156">
        <v>187.3</v>
      </c>
      <c r="N18" s="315"/>
      <c r="O18" s="316"/>
      <c r="Q18" s="237">
        <v>185</v>
      </c>
      <c r="R18" s="114">
        <f t="shared" si="0"/>
        <v>18</v>
      </c>
      <c r="S18" s="114">
        <f t="shared" si="1"/>
        <v>74</v>
      </c>
      <c r="T18" s="114">
        <f t="shared" si="2"/>
        <v>20</v>
      </c>
      <c r="U18" s="238">
        <f t="shared" si="3"/>
        <v>58</v>
      </c>
      <c r="V18" s="239">
        <f t="shared" si="4"/>
        <v>170</v>
      </c>
      <c r="X18" s="240">
        <v>106</v>
      </c>
      <c r="Y18" s="259">
        <v>5.8553</v>
      </c>
      <c r="Z18" s="241"/>
      <c r="AA18" s="242"/>
      <c r="AB18" s="243">
        <f t="shared" si="5"/>
        <v>0.0013799999999999813</v>
      </c>
      <c r="AC18" s="244" t="e">
        <f t="shared" si="6"/>
        <v>#DIV/0!</v>
      </c>
      <c r="AL18" s="284">
        <v>38445</v>
      </c>
      <c r="AM18" s="285">
        <v>0.7518634259259259</v>
      </c>
      <c r="AN18" s="207">
        <v>80</v>
      </c>
      <c r="AO18" s="207">
        <v>1400</v>
      </c>
      <c r="AP18" s="207">
        <v>-0.005</v>
      </c>
      <c r="AQ18" s="207">
        <v>-0.001</v>
      </c>
      <c r="AR18" s="207">
        <v>1400</v>
      </c>
      <c r="AS18" s="207">
        <v>0.008</v>
      </c>
      <c r="AT18" s="207">
        <v>0.011</v>
      </c>
    </row>
    <row r="19" spans="1:46" ht="12.75">
      <c r="A19" s="152">
        <v>9</v>
      </c>
      <c r="B19" s="153">
        <v>179</v>
      </c>
      <c r="C19" s="154">
        <v>175.7</v>
      </c>
      <c r="D19" s="42">
        <v>180.4</v>
      </c>
      <c r="E19" s="155">
        <v>174.3</v>
      </c>
      <c r="F19" s="154">
        <v>182.6</v>
      </c>
      <c r="G19" s="156">
        <v>183</v>
      </c>
      <c r="H19" s="157">
        <v>186.5</v>
      </c>
      <c r="I19" s="158">
        <v>182.2</v>
      </c>
      <c r="J19" s="159">
        <v>176.3</v>
      </c>
      <c r="K19" s="160">
        <v>184.1</v>
      </c>
      <c r="L19" s="158">
        <v>186.8</v>
      </c>
      <c r="M19" s="156">
        <v>189.1</v>
      </c>
      <c r="N19" s="315"/>
      <c r="O19" s="316"/>
      <c r="Q19" s="237">
        <v>180</v>
      </c>
      <c r="R19" s="114">
        <f t="shared" si="0"/>
        <v>87</v>
      </c>
      <c r="S19" s="114">
        <f t="shared" si="1"/>
        <v>77</v>
      </c>
      <c r="T19" s="114">
        <f t="shared" si="2"/>
        <v>123</v>
      </c>
      <c r="U19" s="238">
        <f t="shared" si="3"/>
        <v>6</v>
      </c>
      <c r="V19" s="239">
        <f t="shared" si="4"/>
        <v>293</v>
      </c>
      <c r="X19" s="240">
        <v>111</v>
      </c>
      <c r="Y19" s="259">
        <v>5.8484</v>
      </c>
      <c r="Z19" s="241"/>
      <c r="AA19" s="242"/>
      <c r="AB19" s="243">
        <f t="shared" si="5"/>
        <v>0</v>
      </c>
      <c r="AC19" s="244" t="e">
        <f t="shared" si="6"/>
        <v>#DIV/0!</v>
      </c>
      <c r="AL19" s="284">
        <v>38445</v>
      </c>
      <c r="AM19" s="285">
        <v>0.7588078703703703</v>
      </c>
      <c r="AN19" s="207">
        <v>90</v>
      </c>
      <c r="AO19" s="207">
        <v>1400</v>
      </c>
      <c r="AP19" s="207">
        <v>-0.004</v>
      </c>
      <c r="AQ19" s="207">
        <v>-0.001</v>
      </c>
      <c r="AR19" s="207">
        <v>1400</v>
      </c>
      <c r="AS19" s="207">
        <v>-0.012</v>
      </c>
      <c r="AT19" s="207">
        <v>0.006</v>
      </c>
    </row>
    <row r="20" spans="1:46" ht="12.75">
      <c r="A20" s="152">
        <v>10</v>
      </c>
      <c r="B20" s="153">
        <v>178.7</v>
      </c>
      <c r="C20" s="154">
        <v>178.8</v>
      </c>
      <c r="D20" s="42">
        <v>182.7</v>
      </c>
      <c r="E20" s="155">
        <v>174.6</v>
      </c>
      <c r="F20" s="154">
        <v>174</v>
      </c>
      <c r="G20" s="156">
        <v>178.3</v>
      </c>
      <c r="H20" s="157">
        <v>181.4</v>
      </c>
      <c r="I20" s="158">
        <v>175.7</v>
      </c>
      <c r="J20" s="159">
        <v>173.5</v>
      </c>
      <c r="K20" s="160">
        <v>186.1</v>
      </c>
      <c r="L20" s="158">
        <v>186.3</v>
      </c>
      <c r="M20" s="156">
        <v>184.4</v>
      </c>
      <c r="N20" s="315"/>
      <c r="O20" s="316"/>
      <c r="Q20" s="237">
        <v>175</v>
      </c>
      <c r="R20" s="114">
        <f t="shared" si="0"/>
        <v>79</v>
      </c>
      <c r="S20" s="114">
        <f t="shared" si="1"/>
        <v>14</v>
      </c>
      <c r="T20" s="114">
        <f t="shared" si="2"/>
        <v>45</v>
      </c>
      <c r="U20" s="238">
        <f t="shared" si="3"/>
        <v>0</v>
      </c>
      <c r="V20" s="239">
        <f t="shared" si="4"/>
        <v>138</v>
      </c>
      <c r="X20" s="240">
        <v>116</v>
      </c>
      <c r="Y20" s="259">
        <v>5.8484</v>
      </c>
      <c r="Z20" s="241"/>
      <c r="AA20" s="242"/>
      <c r="AB20" s="243">
        <f t="shared" si="5"/>
        <v>0.0040599999999999525</v>
      </c>
      <c r="AC20" s="244" t="e">
        <f t="shared" si="6"/>
        <v>#DIV/0!</v>
      </c>
      <c r="AL20" s="284">
        <v>38445</v>
      </c>
      <c r="AM20" s="285">
        <v>0.7657523148148148</v>
      </c>
      <c r="AN20" s="207">
        <v>100</v>
      </c>
      <c r="AO20" s="207">
        <v>1400</v>
      </c>
      <c r="AP20" s="207">
        <v>-0.002</v>
      </c>
      <c r="AQ20" s="207">
        <v>0.001</v>
      </c>
      <c r="AR20" s="207">
        <v>1400</v>
      </c>
      <c r="AS20" s="207">
        <v>0.031</v>
      </c>
      <c r="AT20" s="207">
        <v>-0.023</v>
      </c>
    </row>
    <row r="21" spans="1:46" ht="12.75">
      <c r="A21" s="152">
        <v>11</v>
      </c>
      <c r="B21" s="153">
        <v>177.7</v>
      </c>
      <c r="C21" s="154">
        <v>177.2</v>
      </c>
      <c r="D21" s="42">
        <v>176.6</v>
      </c>
      <c r="E21" s="155">
        <v>178.3</v>
      </c>
      <c r="F21" s="154">
        <v>181.4</v>
      </c>
      <c r="G21" s="156">
        <v>187.8</v>
      </c>
      <c r="H21" s="157">
        <v>176.3</v>
      </c>
      <c r="I21" s="158">
        <v>172.1</v>
      </c>
      <c r="J21" s="159">
        <v>176.6</v>
      </c>
      <c r="K21" s="160">
        <v>180.7</v>
      </c>
      <c r="L21" s="158">
        <v>192</v>
      </c>
      <c r="M21" s="156">
        <v>186.8</v>
      </c>
      <c r="N21" s="315"/>
      <c r="O21" s="316"/>
      <c r="Q21" s="237">
        <v>170</v>
      </c>
      <c r="R21" s="114">
        <f t="shared" si="0"/>
        <v>7</v>
      </c>
      <c r="S21" s="114">
        <f t="shared" si="1"/>
        <v>2</v>
      </c>
      <c r="T21" s="114">
        <f t="shared" si="2"/>
        <v>3</v>
      </c>
      <c r="U21" s="238">
        <f t="shared" si="3"/>
        <v>0</v>
      </c>
      <c r="V21" s="239">
        <f t="shared" si="4"/>
        <v>12</v>
      </c>
      <c r="X21" s="240">
        <v>121</v>
      </c>
      <c r="Y21" s="259">
        <v>5.8281</v>
      </c>
      <c r="Z21" s="241"/>
      <c r="AA21" s="242"/>
      <c r="AB21" s="243">
        <f t="shared" si="5"/>
        <v>0</v>
      </c>
      <c r="AC21" s="244" t="e">
        <f t="shared" si="6"/>
        <v>#DIV/0!</v>
      </c>
      <c r="AL21" s="284">
        <v>38445</v>
      </c>
      <c r="AM21" s="285">
        <v>0.7727083333333334</v>
      </c>
      <c r="AN21" s="207">
        <v>110</v>
      </c>
      <c r="AO21" s="207">
        <v>1400</v>
      </c>
      <c r="AP21" s="207">
        <v>-0.004</v>
      </c>
      <c r="AQ21" s="207">
        <v>0</v>
      </c>
      <c r="AR21" s="207">
        <v>1400</v>
      </c>
      <c r="AS21" s="207">
        <v>0.02</v>
      </c>
      <c r="AT21" s="207">
        <v>-0.008</v>
      </c>
    </row>
    <row r="22" spans="1:46" ht="12.75">
      <c r="A22" s="152">
        <v>12</v>
      </c>
      <c r="B22" s="153">
        <v>184.2</v>
      </c>
      <c r="C22" s="154">
        <v>175.2</v>
      </c>
      <c r="D22" s="42">
        <v>178.3</v>
      </c>
      <c r="E22" s="155">
        <v>177.8</v>
      </c>
      <c r="F22" s="154">
        <v>179.5</v>
      </c>
      <c r="G22" s="156">
        <v>183.5</v>
      </c>
      <c r="H22" s="157">
        <v>178.9</v>
      </c>
      <c r="I22" s="158">
        <v>177</v>
      </c>
      <c r="J22" s="159">
        <v>179.2</v>
      </c>
      <c r="K22" s="160">
        <v>183.7</v>
      </c>
      <c r="L22" s="158">
        <v>186.4</v>
      </c>
      <c r="M22" s="156">
        <v>182</v>
      </c>
      <c r="N22" s="315"/>
      <c r="O22" s="316"/>
      <c r="Q22" s="237">
        <v>165</v>
      </c>
      <c r="R22" s="114">
        <f t="shared" si="0"/>
        <v>1</v>
      </c>
      <c r="S22" s="114">
        <f t="shared" si="1"/>
        <v>0</v>
      </c>
      <c r="T22" s="114">
        <f t="shared" si="2"/>
        <v>0</v>
      </c>
      <c r="U22" s="238">
        <f t="shared" si="3"/>
        <v>0</v>
      </c>
      <c r="V22" s="239">
        <f t="shared" si="4"/>
        <v>1</v>
      </c>
      <c r="X22" s="240">
        <v>126</v>
      </c>
      <c r="Y22" s="259">
        <v>5.8281</v>
      </c>
      <c r="Z22" s="241"/>
      <c r="AA22" s="242"/>
      <c r="AB22" s="243">
        <f t="shared" si="5"/>
        <v>0.001980000000000004</v>
      </c>
      <c r="AC22" s="244" t="e">
        <f t="shared" si="6"/>
        <v>#DIV/0!</v>
      </c>
      <c r="AL22" s="284">
        <v>38445</v>
      </c>
      <c r="AM22" s="285">
        <v>0.7796180555555555</v>
      </c>
      <c r="AN22" s="207">
        <v>120</v>
      </c>
      <c r="AO22" s="207">
        <v>1500</v>
      </c>
      <c r="AP22" s="207">
        <v>-0.004</v>
      </c>
      <c r="AQ22" s="207">
        <v>0</v>
      </c>
      <c r="AR22" s="207">
        <v>1500</v>
      </c>
      <c r="AS22" s="207">
        <v>0.022</v>
      </c>
      <c r="AT22" s="207">
        <v>0.001</v>
      </c>
    </row>
    <row r="23" spans="1:46" ht="12.75">
      <c r="A23" s="152">
        <v>13</v>
      </c>
      <c r="B23" s="153">
        <v>181</v>
      </c>
      <c r="C23" s="154">
        <v>172.1</v>
      </c>
      <c r="D23" s="42">
        <v>175.9</v>
      </c>
      <c r="E23" s="155">
        <v>175.9</v>
      </c>
      <c r="F23" s="154">
        <v>180.9</v>
      </c>
      <c r="G23" s="156">
        <v>179.2</v>
      </c>
      <c r="H23" s="157">
        <v>182.9</v>
      </c>
      <c r="I23" s="158">
        <v>173.4</v>
      </c>
      <c r="J23" s="159">
        <v>176.2</v>
      </c>
      <c r="K23" s="160">
        <v>179.8</v>
      </c>
      <c r="L23" s="158">
        <v>189.7</v>
      </c>
      <c r="M23" s="156">
        <v>185.2</v>
      </c>
      <c r="N23" s="315"/>
      <c r="O23" s="316"/>
      <c r="Q23" s="237">
        <v>160</v>
      </c>
      <c r="R23" s="114">
        <f t="shared" si="0"/>
        <v>0</v>
      </c>
      <c r="S23" s="114">
        <f t="shared" si="1"/>
        <v>0</v>
      </c>
      <c r="T23" s="114">
        <f t="shared" si="2"/>
        <v>0</v>
      </c>
      <c r="U23" s="238">
        <f t="shared" si="3"/>
        <v>0</v>
      </c>
      <c r="V23" s="239">
        <f t="shared" si="4"/>
        <v>0</v>
      </c>
      <c r="X23" s="240">
        <v>131</v>
      </c>
      <c r="Y23" s="259">
        <v>5.8182</v>
      </c>
      <c r="Z23" s="241"/>
      <c r="AA23" s="242"/>
      <c r="AB23" s="243">
        <f t="shared" si="5"/>
        <v>0</v>
      </c>
      <c r="AC23" s="244" t="e">
        <f t="shared" si="6"/>
        <v>#DIV/0!</v>
      </c>
      <c r="AL23" s="284">
        <v>38445</v>
      </c>
      <c r="AM23" s="285">
        <v>0.7865625</v>
      </c>
      <c r="AN23" s="207">
        <v>130</v>
      </c>
      <c r="AO23" s="207">
        <v>1500</v>
      </c>
      <c r="AP23" s="207">
        <v>-0.005</v>
      </c>
      <c r="AQ23" s="207">
        <v>-0.003</v>
      </c>
      <c r="AR23" s="207">
        <v>1500</v>
      </c>
      <c r="AS23" s="207">
        <v>-0.024</v>
      </c>
      <c r="AT23" s="207">
        <v>-0.003</v>
      </c>
    </row>
    <row r="24" spans="1:46" ht="12.75">
      <c r="A24" s="152">
        <v>14</v>
      </c>
      <c r="B24" s="153">
        <v>176.1</v>
      </c>
      <c r="C24" s="154">
        <v>173.9</v>
      </c>
      <c r="D24" s="42">
        <v>178.3</v>
      </c>
      <c r="E24" s="155">
        <v>179.2</v>
      </c>
      <c r="F24" s="154">
        <v>181.3</v>
      </c>
      <c r="G24" s="156">
        <v>183</v>
      </c>
      <c r="H24" s="157">
        <v>178.9</v>
      </c>
      <c r="I24" s="158">
        <v>178.7</v>
      </c>
      <c r="J24" s="159">
        <v>179.5</v>
      </c>
      <c r="K24" s="160">
        <v>182.8</v>
      </c>
      <c r="L24" s="158">
        <v>190.1</v>
      </c>
      <c r="M24" s="156">
        <v>185</v>
      </c>
      <c r="N24" s="315"/>
      <c r="O24" s="316"/>
      <c r="Q24" s="237">
        <v>155</v>
      </c>
      <c r="R24" s="114">
        <f t="shared" si="0"/>
        <v>0</v>
      </c>
      <c r="S24" s="114">
        <f t="shared" si="1"/>
        <v>0</v>
      </c>
      <c r="T24" s="114">
        <f t="shared" si="2"/>
        <v>0</v>
      </c>
      <c r="U24" s="238">
        <f t="shared" si="3"/>
        <v>0</v>
      </c>
      <c r="V24" s="239">
        <f t="shared" si="4"/>
        <v>0</v>
      </c>
      <c r="X24" s="240">
        <v>136</v>
      </c>
      <c r="Y24" s="259">
        <v>5.8182</v>
      </c>
      <c r="Z24" s="241"/>
      <c r="AA24" s="242"/>
      <c r="AB24" s="243">
        <f t="shared" si="5"/>
        <v>0.0038399999999999324</v>
      </c>
      <c r="AC24" s="244" t="e">
        <f t="shared" si="6"/>
        <v>#DIV/0!</v>
      </c>
      <c r="AL24" s="284">
        <v>38445</v>
      </c>
      <c r="AM24" s="285">
        <v>0.7935069444444444</v>
      </c>
      <c r="AN24" s="207">
        <v>140</v>
      </c>
      <c r="AO24" s="207">
        <v>1500</v>
      </c>
      <c r="AP24" s="207">
        <v>-0.005</v>
      </c>
      <c r="AQ24" s="207">
        <v>0</v>
      </c>
      <c r="AR24" s="207">
        <v>1500</v>
      </c>
      <c r="AS24" s="207">
        <v>0.015</v>
      </c>
      <c r="AT24" s="207">
        <v>-0.002</v>
      </c>
    </row>
    <row r="25" spans="1:46" ht="12.75">
      <c r="A25" s="152">
        <v>15</v>
      </c>
      <c r="B25" s="153">
        <v>175.5</v>
      </c>
      <c r="C25" s="154">
        <v>169.6</v>
      </c>
      <c r="D25" s="42">
        <v>178</v>
      </c>
      <c r="E25" s="155">
        <v>179.9</v>
      </c>
      <c r="F25" s="154">
        <v>183.3</v>
      </c>
      <c r="G25" s="156">
        <v>180</v>
      </c>
      <c r="H25" s="157">
        <v>181.4</v>
      </c>
      <c r="I25" s="158">
        <v>178.3</v>
      </c>
      <c r="J25" s="159">
        <v>177.7</v>
      </c>
      <c r="K25" s="160">
        <v>185.8</v>
      </c>
      <c r="L25" s="158">
        <v>181.7</v>
      </c>
      <c r="M25" s="156">
        <v>184.1</v>
      </c>
      <c r="N25" s="315"/>
      <c r="O25" s="316"/>
      <c r="Q25" s="237">
        <v>150</v>
      </c>
      <c r="R25" s="114">
        <f t="shared" si="0"/>
        <v>0</v>
      </c>
      <c r="S25" s="114">
        <f t="shared" si="1"/>
        <v>0</v>
      </c>
      <c r="T25" s="114">
        <f t="shared" si="2"/>
        <v>0</v>
      </c>
      <c r="U25" s="238">
        <f t="shared" si="3"/>
        <v>0</v>
      </c>
      <c r="V25" s="239">
        <f t="shared" si="4"/>
        <v>0</v>
      </c>
      <c r="X25" s="240">
        <v>141</v>
      </c>
      <c r="Y25" s="259">
        <v>5.799</v>
      </c>
      <c r="Z25" s="241"/>
      <c r="AA25" s="242"/>
      <c r="AB25" s="243">
        <f t="shared" si="5"/>
        <v>0</v>
      </c>
      <c r="AC25" s="244" t="e">
        <f t="shared" si="6"/>
        <v>#DIV/0!</v>
      </c>
      <c r="AL25" s="284">
        <v>38445</v>
      </c>
      <c r="AM25" s="285">
        <v>0.800462962962963</v>
      </c>
      <c r="AN25" s="207">
        <v>150</v>
      </c>
      <c r="AO25" s="207">
        <v>1500</v>
      </c>
      <c r="AP25" s="207">
        <v>-0.006</v>
      </c>
      <c r="AQ25" s="207">
        <v>-0.002</v>
      </c>
      <c r="AR25" s="207">
        <v>1500</v>
      </c>
      <c r="AS25" s="207">
        <v>0.014</v>
      </c>
      <c r="AT25" s="207">
        <v>0.014</v>
      </c>
    </row>
    <row r="26" spans="1:46" ht="12.75">
      <c r="A26" s="152">
        <v>16</v>
      </c>
      <c r="B26" s="153">
        <v>180.1</v>
      </c>
      <c r="C26" s="154">
        <v>173</v>
      </c>
      <c r="D26" s="42">
        <v>179.5</v>
      </c>
      <c r="E26" s="155">
        <v>177.4</v>
      </c>
      <c r="F26" s="154">
        <v>185.4</v>
      </c>
      <c r="G26" s="156">
        <v>183.2</v>
      </c>
      <c r="H26" s="157">
        <v>183.6</v>
      </c>
      <c r="I26" s="158">
        <v>179.7</v>
      </c>
      <c r="J26" s="159">
        <v>176.9</v>
      </c>
      <c r="K26" s="160">
        <v>182.9</v>
      </c>
      <c r="L26" s="158">
        <v>183.7</v>
      </c>
      <c r="M26" s="156">
        <v>188.2</v>
      </c>
      <c r="N26" s="315"/>
      <c r="O26" s="316"/>
      <c r="Q26" s="237">
        <v>100</v>
      </c>
      <c r="R26" s="114">
        <f t="shared" si="0"/>
        <v>0</v>
      </c>
      <c r="S26" s="114">
        <f t="shared" si="1"/>
        <v>0</v>
      </c>
      <c r="T26" s="114">
        <f t="shared" si="2"/>
        <v>0</v>
      </c>
      <c r="U26" s="238">
        <f t="shared" si="3"/>
        <v>0</v>
      </c>
      <c r="V26" s="239">
        <f t="shared" si="4"/>
        <v>0</v>
      </c>
      <c r="X26" s="240">
        <v>146</v>
      </c>
      <c r="Y26" s="259">
        <v>5.799</v>
      </c>
      <c r="Z26" s="241"/>
      <c r="AA26" s="242"/>
      <c r="AB26" s="243">
        <f t="shared" si="5"/>
        <v>0.004560000000000031</v>
      </c>
      <c r="AC26" s="244" t="e">
        <f t="shared" si="6"/>
        <v>#DIV/0!</v>
      </c>
      <c r="AL26" s="284">
        <v>38445</v>
      </c>
      <c r="AM26" s="285">
        <v>0.8074074074074074</v>
      </c>
      <c r="AN26" s="207">
        <v>160</v>
      </c>
      <c r="AO26" s="207">
        <v>1500</v>
      </c>
      <c r="AP26" s="207">
        <v>-0.007</v>
      </c>
      <c r="AQ26" s="207">
        <v>-0.003</v>
      </c>
      <c r="AR26" s="207">
        <v>1500</v>
      </c>
      <c r="AS26" s="207">
        <v>0.008</v>
      </c>
      <c r="AT26" s="207">
        <v>0.001</v>
      </c>
    </row>
    <row r="27" spans="1:46" ht="12.75">
      <c r="A27" s="152">
        <v>17</v>
      </c>
      <c r="B27" s="153">
        <v>177</v>
      </c>
      <c r="C27" s="154">
        <v>177.7</v>
      </c>
      <c r="D27" s="42">
        <v>174.4</v>
      </c>
      <c r="E27" s="155">
        <v>178.5</v>
      </c>
      <c r="F27" s="154">
        <v>181.7</v>
      </c>
      <c r="G27" s="156">
        <v>183.1</v>
      </c>
      <c r="H27" s="157">
        <v>179.7</v>
      </c>
      <c r="I27" s="158">
        <v>180.8</v>
      </c>
      <c r="J27" s="159">
        <v>175.9</v>
      </c>
      <c r="K27" s="160">
        <v>183.7</v>
      </c>
      <c r="L27" s="158">
        <v>188.3</v>
      </c>
      <c r="M27" s="156">
        <v>183.1</v>
      </c>
      <c r="N27" s="315"/>
      <c r="O27" s="316"/>
      <c r="Q27" s="237">
        <v>50</v>
      </c>
      <c r="R27" s="114">
        <f t="shared" si="0"/>
        <v>0</v>
      </c>
      <c r="S27" s="114">
        <f t="shared" si="1"/>
        <v>0</v>
      </c>
      <c r="T27" s="114">
        <f t="shared" si="2"/>
        <v>0</v>
      </c>
      <c r="U27" s="238">
        <f t="shared" si="3"/>
        <v>0</v>
      </c>
      <c r="V27" s="239">
        <f t="shared" si="4"/>
        <v>0</v>
      </c>
      <c r="X27" s="240">
        <v>151</v>
      </c>
      <c r="Y27" s="259">
        <v>5.7762</v>
      </c>
      <c r="Z27" s="241"/>
      <c r="AA27" s="242"/>
      <c r="AB27" s="243">
        <f t="shared" si="5"/>
        <v>0</v>
      </c>
      <c r="AC27" s="244" t="e">
        <f t="shared" si="6"/>
        <v>#DIV/0!</v>
      </c>
      <c r="AL27" s="284">
        <v>38445</v>
      </c>
      <c r="AM27" s="285">
        <v>0.8143518518518519</v>
      </c>
      <c r="AN27" s="207">
        <v>170</v>
      </c>
      <c r="AO27" s="207">
        <v>1500</v>
      </c>
      <c r="AP27" s="207">
        <v>-0.002</v>
      </c>
      <c r="AQ27" s="207">
        <v>-0.002</v>
      </c>
      <c r="AR27" s="207">
        <v>1500</v>
      </c>
      <c r="AS27" s="207">
        <v>-0.007</v>
      </c>
      <c r="AT27" s="207">
        <v>-0.033</v>
      </c>
    </row>
    <row r="28" spans="1:46" ht="13.5" thickBot="1">
      <c r="A28" s="152">
        <v>18</v>
      </c>
      <c r="B28" s="153">
        <v>182.3</v>
      </c>
      <c r="C28" s="154">
        <v>178.5</v>
      </c>
      <c r="D28" s="42">
        <v>174.6</v>
      </c>
      <c r="E28" s="155">
        <v>180.9</v>
      </c>
      <c r="F28" s="154">
        <v>190.2</v>
      </c>
      <c r="G28" s="156">
        <v>182.2</v>
      </c>
      <c r="H28" s="157">
        <v>178.2</v>
      </c>
      <c r="I28" s="158">
        <v>179.9</v>
      </c>
      <c r="J28" s="159">
        <v>175</v>
      </c>
      <c r="K28" s="160">
        <v>188.8</v>
      </c>
      <c r="L28" s="158">
        <v>192.8</v>
      </c>
      <c r="M28" s="156">
        <v>186.8</v>
      </c>
      <c r="N28" s="315"/>
      <c r="O28" s="316"/>
      <c r="Q28" s="248">
        <v>0</v>
      </c>
      <c r="R28" s="249">
        <f t="shared" si="0"/>
        <v>0</v>
      </c>
      <c r="S28" s="249">
        <f t="shared" si="1"/>
        <v>0</v>
      </c>
      <c r="T28" s="249">
        <f t="shared" si="2"/>
        <v>0</v>
      </c>
      <c r="U28" s="250">
        <f>FREQUENCY(F$10:F$73,$Q28:$Q29)</f>
        <v>0</v>
      </c>
      <c r="V28" s="251">
        <f t="shared" si="4"/>
        <v>0</v>
      </c>
      <c r="X28" s="240">
        <v>156</v>
      </c>
      <c r="Y28" s="259">
        <v>5.7762</v>
      </c>
      <c r="Z28" s="241"/>
      <c r="AA28" s="242"/>
      <c r="AB28" s="243">
        <f t="shared" si="5"/>
        <v>0.0047600000000000975</v>
      </c>
      <c r="AC28" s="244" t="e">
        <f t="shared" si="6"/>
        <v>#DIV/0!</v>
      </c>
      <c r="AL28" s="284">
        <v>38445</v>
      </c>
      <c r="AM28" s="285">
        <v>0.8212962962962963</v>
      </c>
      <c r="AN28" s="207">
        <v>180</v>
      </c>
      <c r="AO28" s="207">
        <v>1500</v>
      </c>
      <c r="AP28" s="207">
        <v>-0.002</v>
      </c>
      <c r="AQ28" s="207">
        <v>-0.002</v>
      </c>
      <c r="AR28" s="207">
        <v>1500</v>
      </c>
      <c r="AS28" s="207">
        <v>-0.001</v>
      </c>
      <c r="AT28" s="207">
        <v>0.006</v>
      </c>
    </row>
    <row r="29" spans="1:46" ht="13.5" thickTop="1">
      <c r="A29" s="152">
        <v>19</v>
      </c>
      <c r="B29" s="153">
        <v>184</v>
      </c>
      <c r="C29" s="154">
        <v>173.1</v>
      </c>
      <c r="D29" s="42">
        <v>177</v>
      </c>
      <c r="E29" s="155">
        <v>178.7</v>
      </c>
      <c r="F29" s="154">
        <v>182.4</v>
      </c>
      <c r="G29" s="156">
        <v>183.1</v>
      </c>
      <c r="H29" s="157">
        <v>180</v>
      </c>
      <c r="I29" s="158">
        <v>175.3</v>
      </c>
      <c r="J29" s="159">
        <v>178.8</v>
      </c>
      <c r="K29" s="160">
        <v>181.4</v>
      </c>
      <c r="L29" s="158">
        <v>186.7</v>
      </c>
      <c r="M29" s="156">
        <v>183.3</v>
      </c>
      <c r="N29" s="315"/>
      <c r="O29" s="316"/>
      <c r="Q29" s="201"/>
      <c r="X29" s="240">
        <v>161</v>
      </c>
      <c r="Y29" s="259">
        <v>5.7524</v>
      </c>
      <c r="Z29" s="241"/>
      <c r="AA29" s="242"/>
      <c r="AB29" s="243">
        <f t="shared" si="5"/>
        <v>0</v>
      </c>
      <c r="AC29" s="244" t="e">
        <f t="shared" si="6"/>
        <v>#DIV/0!</v>
      </c>
      <c r="AL29" s="284">
        <v>38445</v>
      </c>
      <c r="AM29" s="285">
        <v>0.8281712962962963</v>
      </c>
      <c r="AN29" s="207">
        <v>190</v>
      </c>
      <c r="AO29" s="207">
        <v>1550</v>
      </c>
      <c r="AP29" s="207">
        <v>-0.005</v>
      </c>
      <c r="AQ29" s="207">
        <v>-0.004</v>
      </c>
      <c r="AR29" s="207">
        <v>1550</v>
      </c>
      <c r="AS29" s="207">
        <v>-0.005</v>
      </c>
      <c r="AT29" s="207">
        <v>-0.012</v>
      </c>
    </row>
    <row r="30" spans="1:46" ht="12.75">
      <c r="A30" s="152">
        <v>20</v>
      </c>
      <c r="B30" s="153">
        <v>176.7</v>
      </c>
      <c r="C30" s="154">
        <v>171.3</v>
      </c>
      <c r="D30" s="42">
        <v>180.8</v>
      </c>
      <c r="E30" s="155">
        <v>179</v>
      </c>
      <c r="F30" s="154">
        <v>178.5</v>
      </c>
      <c r="G30" s="156">
        <v>182.9</v>
      </c>
      <c r="H30" s="157">
        <v>178.5</v>
      </c>
      <c r="I30" s="158">
        <v>175.7</v>
      </c>
      <c r="J30" s="159">
        <v>178.3</v>
      </c>
      <c r="K30" s="160">
        <v>183.3</v>
      </c>
      <c r="L30" s="158">
        <v>187.8</v>
      </c>
      <c r="M30" s="156">
        <v>186.5</v>
      </c>
      <c r="N30" s="315"/>
      <c r="O30" s="316"/>
      <c r="X30" s="240">
        <v>166</v>
      </c>
      <c r="Y30" s="259">
        <v>5.7524</v>
      </c>
      <c r="Z30" s="241"/>
      <c r="AA30" s="242"/>
      <c r="AB30" s="243">
        <f t="shared" si="5"/>
        <v>0.00033999999999991817</v>
      </c>
      <c r="AC30" s="244" t="e">
        <f t="shared" si="6"/>
        <v>#DIV/0!</v>
      </c>
      <c r="AL30" s="284">
        <v>38445</v>
      </c>
      <c r="AM30" s="285">
        <v>0.8351157407407408</v>
      </c>
      <c r="AN30" s="207">
        <v>200</v>
      </c>
      <c r="AO30" s="207">
        <v>1550</v>
      </c>
      <c r="AP30" s="207">
        <v>-0.006</v>
      </c>
      <c r="AQ30" s="207">
        <v>0</v>
      </c>
      <c r="AR30" s="207">
        <v>1550</v>
      </c>
      <c r="AS30" s="207">
        <v>-0.014</v>
      </c>
      <c r="AT30" s="207">
        <v>0.029</v>
      </c>
    </row>
    <row r="31" spans="1:46" ht="12.75">
      <c r="A31" s="152">
        <v>21</v>
      </c>
      <c r="B31" s="153">
        <v>177.6</v>
      </c>
      <c r="C31" s="154">
        <v>173.5</v>
      </c>
      <c r="D31" s="42">
        <v>177.4</v>
      </c>
      <c r="E31" s="155">
        <v>170</v>
      </c>
      <c r="F31" s="154">
        <v>173.8</v>
      </c>
      <c r="G31" s="156">
        <v>175.8</v>
      </c>
      <c r="H31" s="157">
        <v>179.1</v>
      </c>
      <c r="I31" s="158">
        <v>176.1</v>
      </c>
      <c r="J31" s="159">
        <v>174.3</v>
      </c>
      <c r="K31" s="160">
        <v>184.6</v>
      </c>
      <c r="L31" s="158">
        <v>187.6</v>
      </c>
      <c r="M31" s="156">
        <v>187.4</v>
      </c>
      <c r="N31" s="315"/>
      <c r="O31" s="316"/>
      <c r="X31" s="240">
        <v>171</v>
      </c>
      <c r="Y31" s="259">
        <v>5.7507</v>
      </c>
      <c r="Z31" s="241"/>
      <c r="AA31" s="242"/>
      <c r="AB31" s="243">
        <f t="shared" si="5"/>
        <v>0.0015399999999999637</v>
      </c>
      <c r="AC31" s="244" t="e">
        <f t="shared" si="6"/>
        <v>#DIV/0!</v>
      </c>
      <c r="AL31" s="284">
        <v>38445</v>
      </c>
      <c r="AM31" s="285">
        <v>0.8420601851851851</v>
      </c>
      <c r="AN31" s="207">
        <v>210</v>
      </c>
      <c r="AO31" s="207">
        <v>1550</v>
      </c>
      <c r="AP31" s="207">
        <v>-0.006</v>
      </c>
      <c r="AQ31" s="207">
        <v>-0.001</v>
      </c>
      <c r="AR31" s="207">
        <v>1550</v>
      </c>
      <c r="AS31" s="207">
        <v>-0.019</v>
      </c>
      <c r="AT31" s="207">
        <v>-0.007</v>
      </c>
    </row>
    <row r="32" spans="1:46" ht="12.75">
      <c r="A32" s="152">
        <v>22</v>
      </c>
      <c r="B32" s="153">
        <v>174.7</v>
      </c>
      <c r="C32" s="154">
        <v>177.1</v>
      </c>
      <c r="D32" s="42">
        <v>178.7</v>
      </c>
      <c r="E32" s="155">
        <v>175.4</v>
      </c>
      <c r="F32" s="154">
        <v>180.2</v>
      </c>
      <c r="G32" s="156">
        <v>187.3</v>
      </c>
      <c r="H32" s="157">
        <v>180.9</v>
      </c>
      <c r="I32" s="158">
        <v>177.6</v>
      </c>
      <c r="J32" s="159">
        <v>177</v>
      </c>
      <c r="K32" s="160">
        <v>186.5</v>
      </c>
      <c r="L32" s="158">
        <v>188.5</v>
      </c>
      <c r="M32" s="156">
        <v>192.9</v>
      </c>
      <c r="N32" s="315"/>
      <c r="O32" s="316"/>
      <c r="X32" s="240">
        <v>176</v>
      </c>
      <c r="Y32" s="259">
        <v>5.743</v>
      </c>
      <c r="Z32" s="241"/>
      <c r="AA32" s="242"/>
      <c r="AB32" s="243">
        <f t="shared" si="5"/>
        <v>-0.004359999999999964</v>
      </c>
      <c r="AC32" s="244" t="e">
        <f t="shared" si="6"/>
        <v>#DIV/0!</v>
      </c>
      <c r="AE32" s="252"/>
      <c r="AL32" s="284">
        <v>38445</v>
      </c>
      <c r="AM32" s="285">
        <v>0.8490046296296296</v>
      </c>
      <c r="AN32" s="207">
        <v>220</v>
      </c>
      <c r="AO32" s="207">
        <v>1550</v>
      </c>
      <c r="AP32" s="207">
        <v>-0.006</v>
      </c>
      <c r="AQ32" s="207">
        <v>-0.002</v>
      </c>
      <c r="AR32" s="207">
        <v>1550</v>
      </c>
      <c r="AS32" s="207">
        <v>-0.009</v>
      </c>
      <c r="AT32" s="207">
        <v>0</v>
      </c>
    </row>
    <row r="33" spans="1:46" ht="12.75">
      <c r="A33" s="152">
        <v>23</v>
      </c>
      <c r="B33" s="153">
        <v>176.7</v>
      </c>
      <c r="C33" s="154">
        <v>176.7</v>
      </c>
      <c r="D33" s="42">
        <v>173.4</v>
      </c>
      <c r="E33" s="155">
        <v>179.5</v>
      </c>
      <c r="F33" s="154">
        <v>180.6</v>
      </c>
      <c r="G33" s="156">
        <v>182.3</v>
      </c>
      <c r="H33" s="157">
        <v>178.5</v>
      </c>
      <c r="I33" s="158">
        <v>175.8</v>
      </c>
      <c r="J33" s="159">
        <v>179.9</v>
      </c>
      <c r="K33" s="160">
        <v>186.6</v>
      </c>
      <c r="L33" s="158">
        <v>190.2</v>
      </c>
      <c r="M33" s="156">
        <v>185.7</v>
      </c>
      <c r="N33" s="315"/>
      <c r="O33" s="316"/>
      <c r="X33" s="240">
        <v>181</v>
      </c>
      <c r="Y33" s="259">
        <v>5.7648</v>
      </c>
      <c r="Z33" s="241"/>
      <c r="AA33" s="242"/>
      <c r="AB33" s="243">
        <f t="shared" si="5"/>
        <v>0</v>
      </c>
      <c r="AC33" s="244" t="e">
        <f t="shared" si="6"/>
        <v>#DIV/0!</v>
      </c>
      <c r="AL33" s="284">
        <v>38445</v>
      </c>
      <c r="AM33" s="285">
        <v>0.8559606481481481</v>
      </c>
      <c r="AN33" s="207">
        <v>230</v>
      </c>
      <c r="AO33" s="207">
        <v>1550</v>
      </c>
      <c r="AP33" s="207">
        <v>-0.005</v>
      </c>
      <c r="AQ33" s="207">
        <v>0</v>
      </c>
      <c r="AR33" s="207">
        <v>1550</v>
      </c>
      <c r="AS33" s="207">
        <v>-0.021</v>
      </c>
      <c r="AT33" s="207">
        <v>-0.015</v>
      </c>
    </row>
    <row r="34" spans="1:46" ht="12.75">
      <c r="A34" s="152">
        <v>24</v>
      </c>
      <c r="B34" s="153">
        <v>179.1</v>
      </c>
      <c r="C34" s="154">
        <v>177.1</v>
      </c>
      <c r="D34" s="42">
        <v>177.1</v>
      </c>
      <c r="E34" s="155">
        <v>173</v>
      </c>
      <c r="F34" s="154">
        <v>179.9</v>
      </c>
      <c r="G34" s="156">
        <v>183.1</v>
      </c>
      <c r="H34" s="157">
        <v>175.1</v>
      </c>
      <c r="I34" s="158">
        <v>179</v>
      </c>
      <c r="J34" s="159">
        <v>178.7</v>
      </c>
      <c r="K34" s="160">
        <v>185.5</v>
      </c>
      <c r="L34" s="158">
        <v>184.7</v>
      </c>
      <c r="M34" s="156">
        <v>190.5</v>
      </c>
      <c r="N34" s="315"/>
      <c r="O34" s="316"/>
      <c r="X34" s="240">
        <v>186</v>
      </c>
      <c r="Y34" s="259">
        <v>5.7648</v>
      </c>
      <c r="Z34" s="241"/>
      <c r="AA34" s="242"/>
      <c r="AB34" s="243">
        <f t="shared" si="5"/>
        <v>0.009759999999999991</v>
      </c>
      <c r="AC34" s="244" t="e">
        <f t="shared" si="6"/>
        <v>#DIV/0!</v>
      </c>
      <c r="AL34" s="284">
        <v>38445</v>
      </c>
      <c r="AM34" s="285">
        <v>0.8629050925925926</v>
      </c>
      <c r="AN34" s="207">
        <v>240</v>
      </c>
      <c r="AO34" s="207">
        <v>1550</v>
      </c>
      <c r="AP34" s="207">
        <v>-0.006</v>
      </c>
      <c r="AQ34" s="207">
        <v>-0.002</v>
      </c>
      <c r="AR34" s="207">
        <v>1550</v>
      </c>
      <c r="AS34" s="207">
        <v>-0.022</v>
      </c>
      <c r="AT34" s="207">
        <v>-0.073</v>
      </c>
    </row>
    <row r="35" spans="1:46" ht="12.75">
      <c r="A35" s="152">
        <v>25</v>
      </c>
      <c r="B35" s="153">
        <v>183.2</v>
      </c>
      <c r="C35" s="154">
        <v>180.4</v>
      </c>
      <c r="D35" s="42">
        <v>179.2</v>
      </c>
      <c r="E35" s="155">
        <v>178.9</v>
      </c>
      <c r="F35" s="154">
        <v>180.5</v>
      </c>
      <c r="G35" s="156">
        <v>185</v>
      </c>
      <c r="H35" s="157">
        <v>179.1</v>
      </c>
      <c r="I35" s="158">
        <v>178.9</v>
      </c>
      <c r="J35" s="159">
        <v>178.9</v>
      </c>
      <c r="K35" s="160">
        <v>188.8</v>
      </c>
      <c r="L35" s="158">
        <v>186.1</v>
      </c>
      <c r="M35" s="156">
        <v>190.4</v>
      </c>
      <c r="N35" s="315"/>
      <c r="O35" s="316"/>
      <c r="X35" s="240">
        <v>191</v>
      </c>
      <c r="Y35" s="259">
        <v>5.716</v>
      </c>
      <c r="Z35" s="241"/>
      <c r="AA35" s="242"/>
      <c r="AB35" s="243">
        <f t="shared" si="5"/>
        <v>0</v>
      </c>
      <c r="AC35" s="244" t="e">
        <f t="shared" si="6"/>
        <v>#DIV/0!</v>
      </c>
      <c r="AL35" s="284">
        <v>38445</v>
      </c>
      <c r="AM35" s="285">
        <v>0.869849537037037</v>
      </c>
      <c r="AN35" s="207">
        <v>250</v>
      </c>
      <c r="AO35" s="207">
        <v>1550</v>
      </c>
      <c r="AP35" s="207">
        <v>-0.004</v>
      </c>
      <c r="AQ35" s="207">
        <v>-0.003</v>
      </c>
      <c r="AR35" s="207">
        <v>1550</v>
      </c>
      <c r="AS35" s="207">
        <v>-0.004</v>
      </c>
      <c r="AT35" s="207">
        <v>-0.005</v>
      </c>
    </row>
    <row r="36" spans="1:46" ht="12.75">
      <c r="A36" s="152">
        <v>26</v>
      </c>
      <c r="B36" s="153">
        <v>173.7</v>
      </c>
      <c r="C36" s="154">
        <v>176.7</v>
      </c>
      <c r="D36" s="42">
        <v>176.5</v>
      </c>
      <c r="E36" s="155">
        <v>175.2</v>
      </c>
      <c r="F36" s="154">
        <v>182.7</v>
      </c>
      <c r="G36" s="156">
        <v>186.4</v>
      </c>
      <c r="H36" s="157">
        <v>177.4</v>
      </c>
      <c r="I36" s="158">
        <v>176.3</v>
      </c>
      <c r="J36" s="159">
        <v>179.3</v>
      </c>
      <c r="K36" s="160">
        <v>189</v>
      </c>
      <c r="L36" s="158">
        <v>190.2</v>
      </c>
      <c r="M36" s="156">
        <v>191.9</v>
      </c>
      <c r="N36" s="315"/>
      <c r="O36" s="316"/>
      <c r="X36" s="240">
        <v>196</v>
      </c>
      <c r="Y36" s="259">
        <v>5.716</v>
      </c>
      <c r="Z36" s="241"/>
      <c r="AA36" s="242"/>
      <c r="AB36" s="243">
        <f t="shared" si="5"/>
        <v>0.001100000000000101</v>
      </c>
      <c r="AC36" s="244" t="e">
        <f t="shared" si="6"/>
        <v>#DIV/0!</v>
      </c>
      <c r="AL36" s="284">
        <v>38445</v>
      </c>
      <c r="AM36" s="285">
        <v>0.8767939814814815</v>
      </c>
      <c r="AN36" s="207">
        <v>260</v>
      </c>
      <c r="AO36" s="207">
        <v>1550</v>
      </c>
      <c r="AP36" s="207">
        <v>-0.005</v>
      </c>
      <c r="AQ36" s="207">
        <v>-0.002</v>
      </c>
      <c r="AR36" s="207">
        <v>1550</v>
      </c>
      <c r="AS36" s="207">
        <v>0.002</v>
      </c>
      <c r="AT36" s="207">
        <v>0.011</v>
      </c>
    </row>
    <row r="37" spans="1:46" ht="12.75">
      <c r="A37" s="152">
        <v>27</v>
      </c>
      <c r="B37" s="153">
        <v>182.4</v>
      </c>
      <c r="C37" s="154">
        <v>175.1</v>
      </c>
      <c r="D37" s="42">
        <v>178.1</v>
      </c>
      <c r="E37" s="155">
        <v>181.7</v>
      </c>
      <c r="F37" s="154">
        <v>184.6</v>
      </c>
      <c r="G37" s="156">
        <v>189.1</v>
      </c>
      <c r="H37" s="157">
        <v>181.1</v>
      </c>
      <c r="I37" s="158">
        <v>178</v>
      </c>
      <c r="J37" s="159">
        <v>181.2</v>
      </c>
      <c r="K37" s="160">
        <v>188.9</v>
      </c>
      <c r="L37" s="158">
        <v>191.3</v>
      </c>
      <c r="M37" s="156">
        <v>192.5</v>
      </c>
      <c r="N37" s="315"/>
      <c r="O37" s="316"/>
      <c r="X37" s="240">
        <v>201</v>
      </c>
      <c r="Y37" s="259">
        <v>5.7105</v>
      </c>
      <c r="Z37" s="241"/>
      <c r="AA37" s="242"/>
      <c r="AB37" s="243">
        <f t="shared" si="5"/>
        <v>0</v>
      </c>
      <c r="AC37" s="244" t="e">
        <f t="shared" si="6"/>
        <v>#DIV/0!</v>
      </c>
      <c r="AL37" s="284">
        <v>38445</v>
      </c>
      <c r="AM37" s="285">
        <v>0.8837384259259259</v>
      </c>
      <c r="AN37" s="207">
        <v>270</v>
      </c>
      <c r="AO37" s="207">
        <v>1550</v>
      </c>
      <c r="AP37" s="207">
        <v>-0.003</v>
      </c>
      <c r="AQ37" s="207">
        <v>-0.003</v>
      </c>
      <c r="AR37" s="207">
        <v>1550</v>
      </c>
      <c r="AS37" s="207">
        <v>-0.016</v>
      </c>
      <c r="AT37" s="207">
        <v>0</v>
      </c>
    </row>
    <row r="38" spans="1:46" ht="12.75">
      <c r="A38" s="152">
        <v>28</v>
      </c>
      <c r="B38" s="153">
        <v>182.9</v>
      </c>
      <c r="C38" s="154">
        <v>176.1</v>
      </c>
      <c r="D38" s="42">
        <v>173.8</v>
      </c>
      <c r="E38" s="155">
        <v>181.1</v>
      </c>
      <c r="F38" s="154">
        <v>179.8</v>
      </c>
      <c r="G38" s="156">
        <v>188.4</v>
      </c>
      <c r="H38" s="157">
        <v>176.8</v>
      </c>
      <c r="I38" s="158">
        <v>176.6</v>
      </c>
      <c r="J38" s="159">
        <v>176.8</v>
      </c>
      <c r="K38" s="160">
        <v>185</v>
      </c>
      <c r="L38" s="158">
        <v>189.8</v>
      </c>
      <c r="M38" s="156">
        <v>187.6</v>
      </c>
      <c r="N38" s="315"/>
      <c r="O38" s="316"/>
      <c r="X38" s="240">
        <v>206</v>
      </c>
      <c r="Y38" s="260">
        <v>5.7105</v>
      </c>
      <c r="Z38" s="241"/>
      <c r="AA38" s="242"/>
      <c r="AB38" s="243">
        <f t="shared" si="5"/>
        <v>0.004640000000000022</v>
      </c>
      <c r="AC38" s="244" t="e">
        <f t="shared" si="6"/>
        <v>#DIV/0!</v>
      </c>
      <c r="AL38" s="284">
        <v>38445</v>
      </c>
      <c r="AM38" s="285">
        <v>0.8906828703703704</v>
      </c>
      <c r="AN38" s="207">
        <v>280</v>
      </c>
      <c r="AO38" s="207">
        <v>1550</v>
      </c>
      <c r="AP38" s="207">
        <v>-0.004</v>
      </c>
      <c r="AQ38" s="207">
        <v>-0.002</v>
      </c>
      <c r="AR38" s="207">
        <v>1550</v>
      </c>
      <c r="AS38" s="207">
        <v>-0.003</v>
      </c>
      <c r="AT38" s="207">
        <v>-0.004</v>
      </c>
    </row>
    <row r="39" spans="1:46" ht="12.75">
      <c r="A39" s="152">
        <v>29</v>
      </c>
      <c r="B39" s="153">
        <v>178.9</v>
      </c>
      <c r="C39" s="154">
        <v>175.9</v>
      </c>
      <c r="D39" s="42">
        <v>176.9</v>
      </c>
      <c r="E39" s="155">
        <v>182.7</v>
      </c>
      <c r="F39" s="154">
        <v>181.8</v>
      </c>
      <c r="G39" s="156">
        <v>180.9</v>
      </c>
      <c r="H39" s="157">
        <v>180.5</v>
      </c>
      <c r="I39" s="158">
        <v>175.5</v>
      </c>
      <c r="J39" s="159">
        <v>179.8</v>
      </c>
      <c r="K39" s="160">
        <v>189.2</v>
      </c>
      <c r="L39" s="158">
        <v>185.9</v>
      </c>
      <c r="M39" s="156">
        <v>186.5</v>
      </c>
      <c r="N39" s="315"/>
      <c r="O39" s="316"/>
      <c r="X39" s="240">
        <v>211</v>
      </c>
      <c r="Y39" s="260">
        <v>5.6873</v>
      </c>
      <c r="Z39" s="241"/>
      <c r="AA39" s="242"/>
      <c r="AB39" s="243">
        <f t="shared" si="5"/>
        <v>0</v>
      </c>
      <c r="AC39" s="244" t="e">
        <f t="shared" si="6"/>
        <v>#DIV/0!</v>
      </c>
      <c r="AL39" s="284">
        <v>38445</v>
      </c>
      <c r="AM39" s="285">
        <v>0.8976273148148147</v>
      </c>
      <c r="AN39" s="207">
        <v>290</v>
      </c>
      <c r="AO39" s="207">
        <v>1550</v>
      </c>
      <c r="AP39" s="207">
        <v>-0.005</v>
      </c>
      <c r="AQ39" s="207">
        <v>-0.002</v>
      </c>
      <c r="AR39" s="207">
        <v>1550</v>
      </c>
      <c r="AS39" s="207">
        <v>0.008</v>
      </c>
      <c r="AT39" s="207">
        <v>0.017</v>
      </c>
    </row>
    <row r="40" spans="1:46" ht="12.75">
      <c r="A40" s="152">
        <v>30</v>
      </c>
      <c r="B40" s="153">
        <v>179.9</v>
      </c>
      <c r="C40" s="154">
        <v>175.9</v>
      </c>
      <c r="D40" s="42">
        <v>177</v>
      </c>
      <c r="E40" s="155">
        <v>176.9</v>
      </c>
      <c r="F40" s="154">
        <v>177.2</v>
      </c>
      <c r="G40" s="156">
        <v>184.5</v>
      </c>
      <c r="H40" s="157">
        <v>179.4</v>
      </c>
      <c r="I40" s="158">
        <v>173.4</v>
      </c>
      <c r="J40" s="159">
        <v>176.8</v>
      </c>
      <c r="K40" s="160">
        <v>186.8</v>
      </c>
      <c r="L40" s="158">
        <v>188.5</v>
      </c>
      <c r="M40" s="156">
        <v>184.9</v>
      </c>
      <c r="N40" s="315"/>
      <c r="O40" s="316"/>
      <c r="X40" s="240">
        <v>216</v>
      </c>
      <c r="Y40" s="260">
        <v>5.6873</v>
      </c>
      <c r="Z40" s="241"/>
      <c r="AA40" s="242"/>
      <c r="AB40" s="243">
        <f t="shared" si="5"/>
        <v>-0.0003200000000001424</v>
      </c>
      <c r="AC40" s="244" t="e">
        <f t="shared" si="6"/>
        <v>#DIV/0!</v>
      </c>
      <c r="AL40" s="284">
        <v>38445</v>
      </c>
      <c r="AM40" s="285">
        <v>0.9045717592592593</v>
      </c>
      <c r="AN40" s="207">
        <v>300</v>
      </c>
      <c r="AO40" s="207">
        <v>1550</v>
      </c>
      <c r="AP40" s="207">
        <v>-0.002</v>
      </c>
      <c r="AQ40" s="207">
        <v>0</v>
      </c>
      <c r="AR40" s="207">
        <v>1550</v>
      </c>
      <c r="AS40" s="207">
        <v>-0.004</v>
      </c>
      <c r="AT40" s="207">
        <v>0.027</v>
      </c>
    </row>
    <row r="41" spans="1:46" ht="12.75">
      <c r="A41" s="152">
        <v>31</v>
      </c>
      <c r="B41" s="153">
        <v>177.7</v>
      </c>
      <c r="C41" s="154">
        <v>176.6</v>
      </c>
      <c r="D41" s="42">
        <v>176.4</v>
      </c>
      <c r="E41" s="155">
        <v>181.8</v>
      </c>
      <c r="F41" s="154">
        <v>186.3</v>
      </c>
      <c r="G41" s="156">
        <v>187.1</v>
      </c>
      <c r="H41" s="157">
        <v>177.2</v>
      </c>
      <c r="I41" s="158">
        <v>177.3</v>
      </c>
      <c r="J41" s="159">
        <v>180.3</v>
      </c>
      <c r="K41" s="160">
        <v>186</v>
      </c>
      <c r="L41" s="158">
        <v>187.7</v>
      </c>
      <c r="M41" s="156">
        <v>190.2</v>
      </c>
      <c r="N41" s="315"/>
      <c r="O41" s="316"/>
      <c r="X41" s="240">
        <v>221</v>
      </c>
      <c r="Y41" s="260">
        <v>5.6889</v>
      </c>
      <c r="Z41" s="241"/>
      <c r="AA41" s="242"/>
      <c r="AB41" s="243">
        <f t="shared" si="5"/>
        <v>0</v>
      </c>
      <c r="AC41" s="244" t="e">
        <f t="shared" si="6"/>
        <v>#DIV/0!</v>
      </c>
      <c r="AL41" s="284">
        <v>38445</v>
      </c>
      <c r="AM41" s="285">
        <v>0.9115162037037038</v>
      </c>
      <c r="AN41" s="207">
        <v>310</v>
      </c>
      <c r="AO41" s="207">
        <v>1550</v>
      </c>
      <c r="AP41" s="207">
        <v>-0.005</v>
      </c>
      <c r="AQ41" s="207">
        <v>-0.002</v>
      </c>
      <c r="AR41" s="207">
        <v>1550</v>
      </c>
      <c r="AS41" s="207">
        <v>-0.022</v>
      </c>
      <c r="AT41" s="207">
        <v>0.004</v>
      </c>
    </row>
    <row r="42" spans="1:46" ht="12.75">
      <c r="A42" s="152">
        <v>32</v>
      </c>
      <c r="B42" s="153">
        <v>180.5</v>
      </c>
      <c r="C42" s="154">
        <v>173.3</v>
      </c>
      <c r="D42" s="42">
        <v>175.2</v>
      </c>
      <c r="E42" s="155">
        <v>177.7</v>
      </c>
      <c r="F42" s="154">
        <v>181.8</v>
      </c>
      <c r="G42" s="156">
        <v>186</v>
      </c>
      <c r="H42" s="157">
        <v>176.8</v>
      </c>
      <c r="I42" s="158">
        <v>175.3</v>
      </c>
      <c r="J42" s="159">
        <v>177.2</v>
      </c>
      <c r="K42" s="160">
        <v>186.2</v>
      </c>
      <c r="L42" s="158">
        <v>185.5</v>
      </c>
      <c r="M42" s="156">
        <v>185.2</v>
      </c>
      <c r="N42" s="315"/>
      <c r="O42" s="316"/>
      <c r="X42" s="240">
        <v>226</v>
      </c>
      <c r="Y42" s="260">
        <v>5.6889</v>
      </c>
      <c r="Z42" s="241"/>
      <c r="AA42" s="242"/>
      <c r="AB42" s="243">
        <f t="shared" si="5"/>
        <v>0.002260000000000062</v>
      </c>
      <c r="AC42" s="244" t="e">
        <f t="shared" si="6"/>
        <v>#DIV/0!</v>
      </c>
      <c r="AL42" s="284">
        <v>38445</v>
      </c>
      <c r="AM42" s="285">
        <v>0.9184606481481481</v>
      </c>
      <c r="AN42" s="207">
        <v>320</v>
      </c>
      <c r="AO42" s="207">
        <v>1550</v>
      </c>
      <c r="AP42" s="207">
        <v>-0.005</v>
      </c>
      <c r="AQ42" s="207">
        <v>-0.001</v>
      </c>
      <c r="AR42" s="207">
        <v>1550</v>
      </c>
      <c r="AS42" s="207">
        <v>-0.022</v>
      </c>
      <c r="AT42" s="207">
        <v>0.031</v>
      </c>
    </row>
    <row r="43" spans="1:46" ht="12.75">
      <c r="A43" s="152">
        <v>33</v>
      </c>
      <c r="B43" s="153">
        <v>179.9</v>
      </c>
      <c r="C43" s="154">
        <v>171.2</v>
      </c>
      <c r="D43" s="42">
        <v>173.8</v>
      </c>
      <c r="E43" s="155">
        <v>177.1</v>
      </c>
      <c r="F43" s="154">
        <v>183.4</v>
      </c>
      <c r="G43" s="156">
        <v>184.9</v>
      </c>
      <c r="H43" s="157">
        <v>174.7</v>
      </c>
      <c r="I43" s="158">
        <v>173.9</v>
      </c>
      <c r="J43" s="159">
        <v>177.6</v>
      </c>
      <c r="K43" s="160">
        <v>182</v>
      </c>
      <c r="L43" s="158">
        <v>186.8</v>
      </c>
      <c r="M43" s="156">
        <v>186.8</v>
      </c>
      <c r="N43" s="315"/>
      <c r="O43" s="316"/>
      <c r="X43" s="240">
        <v>231</v>
      </c>
      <c r="Y43" s="260">
        <v>5.6776</v>
      </c>
      <c r="Z43" s="241"/>
      <c r="AA43" s="242"/>
      <c r="AB43" s="243">
        <f t="shared" si="5"/>
        <v>-0.0009000000000000341</v>
      </c>
      <c r="AC43" s="244" t="e">
        <f t="shared" si="6"/>
        <v>#DIV/0!</v>
      </c>
      <c r="AL43" s="284">
        <v>38445</v>
      </c>
      <c r="AM43" s="285">
        <v>0.9254050925925926</v>
      </c>
      <c r="AN43" s="207">
        <v>330</v>
      </c>
      <c r="AO43" s="207">
        <v>1550</v>
      </c>
      <c r="AP43" s="207">
        <v>-0.004</v>
      </c>
      <c r="AQ43" s="207">
        <v>-0.002</v>
      </c>
      <c r="AR43" s="207">
        <v>1550</v>
      </c>
      <c r="AS43" s="207">
        <v>0.021</v>
      </c>
      <c r="AT43" s="207">
        <v>0.028</v>
      </c>
    </row>
    <row r="44" spans="1:46" ht="12.75">
      <c r="A44" s="152">
        <v>34</v>
      </c>
      <c r="B44" s="153">
        <v>180.2</v>
      </c>
      <c r="C44" s="154">
        <v>176.1</v>
      </c>
      <c r="D44" s="42">
        <v>177.2</v>
      </c>
      <c r="E44" s="155">
        <v>180.1</v>
      </c>
      <c r="F44" s="154">
        <v>179.2</v>
      </c>
      <c r="G44" s="156">
        <v>180.9</v>
      </c>
      <c r="H44" s="157">
        <v>179.2</v>
      </c>
      <c r="I44" s="158">
        <v>176.6</v>
      </c>
      <c r="J44" s="159">
        <v>175.4</v>
      </c>
      <c r="K44" s="160">
        <v>186</v>
      </c>
      <c r="L44" s="158">
        <v>187.9</v>
      </c>
      <c r="M44" s="156">
        <v>186.3</v>
      </c>
      <c r="N44" s="315"/>
      <c r="O44" s="316"/>
      <c r="X44" s="240">
        <v>236</v>
      </c>
      <c r="Y44" s="260">
        <v>5.6821</v>
      </c>
      <c r="Z44" s="241"/>
      <c r="AA44" s="242"/>
      <c r="AB44" s="243">
        <f t="shared" si="5"/>
        <v>0</v>
      </c>
      <c r="AC44" s="244" t="e">
        <f t="shared" si="6"/>
        <v>#DIV/0!</v>
      </c>
      <c r="AL44" s="284">
        <v>38445</v>
      </c>
      <c r="AM44" s="285">
        <v>0.932349537037037</v>
      </c>
      <c r="AN44" s="207">
        <v>340</v>
      </c>
      <c r="AO44" s="207">
        <v>1550</v>
      </c>
      <c r="AP44" s="207">
        <v>-0.004</v>
      </c>
      <c r="AQ44" s="207">
        <v>-0.002</v>
      </c>
      <c r="AR44" s="207">
        <v>1550</v>
      </c>
      <c r="AS44" s="207">
        <v>0.018</v>
      </c>
      <c r="AT44" s="207">
        <v>-0.017</v>
      </c>
    </row>
    <row r="45" spans="1:46" ht="12.75">
      <c r="A45" s="152">
        <v>35</v>
      </c>
      <c r="B45" s="153">
        <v>174.5</v>
      </c>
      <c r="C45" s="154">
        <v>177.9</v>
      </c>
      <c r="D45" s="42">
        <v>182.2</v>
      </c>
      <c r="E45" s="155">
        <v>179.9</v>
      </c>
      <c r="F45" s="154">
        <v>181.5</v>
      </c>
      <c r="G45" s="156">
        <v>179</v>
      </c>
      <c r="H45" s="157">
        <v>181.7</v>
      </c>
      <c r="I45" s="158">
        <v>178</v>
      </c>
      <c r="J45" s="159">
        <v>177.1</v>
      </c>
      <c r="K45" s="160">
        <v>185.6</v>
      </c>
      <c r="L45" s="158">
        <v>187.7</v>
      </c>
      <c r="M45" s="156">
        <v>186.8</v>
      </c>
      <c r="N45" s="315"/>
      <c r="O45" s="316"/>
      <c r="X45" s="240">
        <v>241</v>
      </c>
      <c r="Y45" s="260">
        <v>5.6821</v>
      </c>
      <c r="Z45" s="241"/>
      <c r="AA45" s="242"/>
      <c r="AB45" s="243">
        <f t="shared" si="5"/>
        <v>0.009759999999999991</v>
      </c>
      <c r="AC45" s="244" t="e">
        <f t="shared" si="6"/>
        <v>#DIV/0!</v>
      </c>
      <c r="AL45" s="284">
        <v>38445</v>
      </c>
      <c r="AM45" s="285">
        <v>0.9392939814814815</v>
      </c>
      <c r="AN45" s="207">
        <v>350</v>
      </c>
      <c r="AO45" s="207">
        <v>1550</v>
      </c>
      <c r="AP45" s="207">
        <v>-0.005</v>
      </c>
      <c r="AQ45" s="207">
        <v>0</v>
      </c>
      <c r="AR45" s="207">
        <v>1550</v>
      </c>
      <c r="AS45" s="207">
        <v>-0.001</v>
      </c>
      <c r="AT45" s="207">
        <v>-0.005</v>
      </c>
    </row>
    <row r="46" spans="1:46" ht="12.75">
      <c r="A46" s="152">
        <v>36</v>
      </c>
      <c r="B46" s="153">
        <v>175.7</v>
      </c>
      <c r="C46" s="154">
        <v>180.1</v>
      </c>
      <c r="D46" s="42">
        <v>177.3</v>
      </c>
      <c r="E46" s="155">
        <v>181.3</v>
      </c>
      <c r="F46" s="154">
        <v>183.6</v>
      </c>
      <c r="G46" s="156">
        <v>188.2</v>
      </c>
      <c r="H46" s="157">
        <v>178.4</v>
      </c>
      <c r="I46" s="158">
        <v>178.3</v>
      </c>
      <c r="J46" s="159">
        <v>180.7</v>
      </c>
      <c r="K46" s="160">
        <v>188.6</v>
      </c>
      <c r="L46" s="158">
        <v>187.4</v>
      </c>
      <c r="M46" s="156">
        <v>189.5</v>
      </c>
      <c r="N46" s="315"/>
      <c r="O46" s="316"/>
      <c r="X46" s="240">
        <v>246</v>
      </c>
      <c r="Y46" s="260">
        <v>5.6333</v>
      </c>
      <c r="Z46" s="241"/>
      <c r="AA46" s="242"/>
      <c r="AB46" s="243">
        <f t="shared" si="5"/>
        <v>0</v>
      </c>
      <c r="AC46" s="244" t="e">
        <f t="shared" si="6"/>
        <v>#DIV/0!</v>
      </c>
      <c r="AL46" s="284">
        <v>38445</v>
      </c>
      <c r="AM46" s="285">
        <v>0.9462384259259259</v>
      </c>
      <c r="AN46" s="207">
        <v>360</v>
      </c>
      <c r="AO46" s="207">
        <v>1550</v>
      </c>
      <c r="AP46" s="207">
        <v>-0.005</v>
      </c>
      <c r="AQ46" s="207">
        <v>0</v>
      </c>
      <c r="AR46" s="207">
        <v>1550</v>
      </c>
      <c r="AS46" s="207">
        <v>0.015</v>
      </c>
      <c r="AT46" s="207">
        <v>0.003</v>
      </c>
    </row>
    <row r="47" spans="1:46" ht="12.75">
      <c r="A47" s="152">
        <v>37</v>
      </c>
      <c r="B47" s="153">
        <v>177.7</v>
      </c>
      <c r="C47" s="154">
        <v>175.9</v>
      </c>
      <c r="D47" s="42">
        <v>164.8</v>
      </c>
      <c r="E47" s="155">
        <v>176.2</v>
      </c>
      <c r="F47" s="154">
        <v>179.5</v>
      </c>
      <c r="G47" s="156">
        <v>179.5</v>
      </c>
      <c r="H47" s="157">
        <v>175.8</v>
      </c>
      <c r="I47" s="158">
        <v>177.3</v>
      </c>
      <c r="J47" s="159">
        <v>178.9</v>
      </c>
      <c r="K47" s="160">
        <v>186.7</v>
      </c>
      <c r="L47" s="158">
        <v>189.7</v>
      </c>
      <c r="M47" s="156">
        <v>186</v>
      </c>
      <c r="N47" s="315"/>
      <c r="O47" s="316"/>
      <c r="X47" s="240">
        <v>251</v>
      </c>
      <c r="Y47" s="260">
        <v>5.6333</v>
      </c>
      <c r="Z47" s="241"/>
      <c r="AA47" s="242"/>
      <c r="AB47" s="243">
        <f t="shared" si="5"/>
        <v>-0.0030199999999998895</v>
      </c>
      <c r="AC47" s="244" t="e">
        <f t="shared" si="6"/>
        <v>#DIV/0!</v>
      </c>
      <c r="AL47" s="284">
        <v>38445</v>
      </c>
      <c r="AM47" s="285">
        <v>0.9531828703703704</v>
      </c>
      <c r="AN47" s="207">
        <v>370</v>
      </c>
      <c r="AO47" s="207">
        <v>1550</v>
      </c>
      <c r="AP47" s="207">
        <v>-0.002</v>
      </c>
      <c r="AQ47" s="207">
        <v>-0.001</v>
      </c>
      <c r="AR47" s="207">
        <v>1550</v>
      </c>
      <c r="AS47" s="207">
        <v>-0.001</v>
      </c>
      <c r="AT47" s="207">
        <v>0.003</v>
      </c>
    </row>
    <row r="48" spans="1:46" ht="12.75">
      <c r="A48" s="152">
        <v>38</v>
      </c>
      <c r="B48" s="153">
        <v>177.2</v>
      </c>
      <c r="C48" s="154">
        <v>171</v>
      </c>
      <c r="D48" s="42">
        <v>178.5</v>
      </c>
      <c r="E48" s="155">
        <v>178.4</v>
      </c>
      <c r="F48" s="154">
        <v>184.4</v>
      </c>
      <c r="G48" s="156">
        <v>190.1</v>
      </c>
      <c r="H48" s="157">
        <v>179.8</v>
      </c>
      <c r="I48" s="158">
        <v>178.1</v>
      </c>
      <c r="J48" s="159">
        <v>178</v>
      </c>
      <c r="K48" s="160">
        <v>190.1</v>
      </c>
      <c r="L48" s="158">
        <v>191.3</v>
      </c>
      <c r="M48" s="156">
        <v>186.3</v>
      </c>
      <c r="N48" s="315"/>
      <c r="O48" s="316"/>
      <c r="X48" s="240">
        <v>256</v>
      </c>
      <c r="Y48" s="260">
        <v>5.6484</v>
      </c>
      <c r="Z48" s="241"/>
      <c r="AA48" s="242"/>
      <c r="AB48" s="243">
        <f t="shared" si="5"/>
        <v>0</v>
      </c>
      <c r="AC48" s="244" t="e">
        <f t="shared" si="6"/>
        <v>#DIV/0!</v>
      </c>
      <c r="AL48" s="284">
        <v>38445</v>
      </c>
      <c r="AM48" s="285">
        <v>0.9601273148148147</v>
      </c>
      <c r="AN48" s="207">
        <v>380</v>
      </c>
      <c r="AO48" s="207">
        <v>1550</v>
      </c>
      <c r="AP48" s="207">
        <v>-0.005</v>
      </c>
      <c r="AQ48" s="207">
        <v>0.001</v>
      </c>
      <c r="AR48" s="207">
        <v>1550</v>
      </c>
      <c r="AS48" s="207">
        <v>0.025</v>
      </c>
      <c r="AT48" s="207">
        <v>-0.006</v>
      </c>
    </row>
    <row r="49" spans="1:46" ht="12.75">
      <c r="A49" s="152">
        <v>39</v>
      </c>
      <c r="B49" s="153">
        <v>181.3</v>
      </c>
      <c r="C49" s="154">
        <v>175.8</v>
      </c>
      <c r="D49" s="42">
        <v>178.2</v>
      </c>
      <c r="E49" s="155">
        <v>178.3</v>
      </c>
      <c r="F49" s="154">
        <v>181</v>
      </c>
      <c r="G49" s="156">
        <v>180.7</v>
      </c>
      <c r="H49" s="157">
        <v>173.8</v>
      </c>
      <c r="I49" s="158">
        <v>175.3</v>
      </c>
      <c r="J49" s="159">
        <v>178.5</v>
      </c>
      <c r="K49" s="160">
        <v>184</v>
      </c>
      <c r="L49" s="158">
        <v>191.5</v>
      </c>
      <c r="M49" s="156">
        <v>188</v>
      </c>
      <c r="N49" s="315"/>
      <c r="O49" s="316"/>
      <c r="X49" s="240">
        <v>261</v>
      </c>
      <c r="Y49" s="260">
        <v>5.6484</v>
      </c>
      <c r="Z49" s="241"/>
      <c r="AA49" s="242"/>
      <c r="AB49" s="243">
        <f t="shared" si="5"/>
        <v>0.002319999999999922</v>
      </c>
      <c r="AC49" s="244" t="e">
        <f t="shared" si="6"/>
        <v>#DIV/0!</v>
      </c>
      <c r="AL49" s="284">
        <v>38445</v>
      </c>
      <c r="AM49" s="285">
        <v>0.9670717592592593</v>
      </c>
      <c r="AN49" s="207">
        <v>390</v>
      </c>
      <c r="AO49" s="207">
        <v>1550</v>
      </c>
      <c r="AP49" s="207">
        <v>-0.005</v>
      </c>
      <c r="AQ49" s="207">
        <v>-0.002</v>
      </c>
      <c r="AR49" s="207">
        <v>1550</v>
      </c>
      <c r="AS49" s="207">
        <v>0.008</v>
      </c>
      <c r="AT49" s="207">
        <v>0.007</v>
      </c>
    </row>
    <row r="50" spans="1:46" ht="12.75">
      <c r="A50" s="152">
        <v>40</v>
      </c>
      <c r="B50" s="153">
        <v>173.9</v>
      </c>
      <c r="C50" s="154">
        <v>177.2</v>
      </c>
      <c r="D50" s="42">
        <v>171.9</v>
      </c>
      <c r="E50" s="155">
        <v>178.5</v>
      </c>
      <c r="F50" s="154">
        <v>184.4</v>
      </c>
      <c r="G50" s="156">
        <v>187.4</v>
      </c>
      <c r="H50" s="157">
        <v>178.2</v>
      </c>
      <c r="I50" s="158">
        <v>175.8</v>
      </c>
      <c r="J50" s="159">
        <v>183.9</v>
      </c>
      <c r="K50" s="160">
        <v>185.2</v>
      </c>
      <c r="L50" s="158">
        <v>191.8</v>
      </c>
      <c r="M50" s="156">
        <v>185.8</v>
      </c>
      <c r="N50" s="315"/>
      <c r="O50" s="316"/>
      <c r="X50" s="240">
        <v>266</v>
      </c>
      <c r="Y50" s="260">
        <v>5.6368</v>
      </c>
      <c r="Z50" s="241"/>
      <c r="AA50" s="242"/>
      <c r="AB50" s="243">
        <f t="shared" si="5"/>
        <v>0.0006600000000000605</v>
      </c>
      <c r="AC50" s="244" t="e">
        <f t="shared" si="6"/>
        <v>#DIV/0!</v>
      </c>
      <c r="AL50" s="284">
        <v>38445</v>
      </c>
      <c r="AM50" s="285">
        <v>0.9740162037037038</v>
      </c>
      <c r="AN50" s="207">
        <v>400</v>
      </c>
      <c r="AO50" s="207">
        <v>1550</v>
      </c>
      <c r="AP50" s="207">
        <v>-0.003</v>
      </c>
      <c r="AQ50" s="207">
        <v>-0.001</v>
      </c>
      <c r="AR50" s="207">
        <v>1550</v>
      </c>
      <c r="AS50" s="207">
        <v>0.004</v>
      </c>
      <c r="AT50" s="207">
        <v>-0.011</v>
      </c>
    </row>
    <row r="51" spans="1:46" ht="12.75">
      <c r="A51" s="152">
        <v>41</v>
      </c>
      <c r="B51" s="153">
        <v>179.4</v>
      </c>
      <c r="C51" s="154">
        <v>174.2</v>
      </c>
      <c r="D51" s="42">
        <v>177.6</v>
      </c>
      <c r="E51" s="155">
        <v>176.8</v>
      </c>
      <c r="F51" s="154">
        <v>183.7</v>
      </c>
      <c r="G51" s="156">
        <v>185.5</v>
      </c>
      <c r="H51" s="157">
        <v>181.9</v>
      </c>
      <c r="I51" s="158">
        <v>175.2</v>
      </c>
      <c r="J51" s="159">
        <v>178.2</v>
      </c>
      <c r="K51" s="160">
        <v>189.3</v>
      </c>
      <c r="L51" s="158">
        <v>189.7</v>
      </c>
      <c r="M51" s="156">
        <v>185.2</v>
      </c>
      <c r="N51" s="315"/>
      <c r="O51" s="316"/>
      <c r="X51" s="253">
        <v>271</v>
      </c>
      <c r="Y51" s="260">
        <v>5.6335</v>
      </c>
      <c r="Z51" s="241"/>
      <c r="AA51" s="242"/>
      <c r="AB51" s="243">
        <f t="shared" si="5"/>
        <v>0</v>
      </c>
      <c r="AC51" s="244" t="e">
        <f t="shared" si="6"/>
        <v>#DIV/0!</v>
      </c>
      <c r="AL51" s="284">
        <v>38445</v>
      </c>
      <c r="AM51" s="285">
        <v>0.9809606481481481</v>
      </c>
      <c r="AN51" s="207">
        <v>410</v>
      </c>
      <c r="AO51" s="207">
        <v>1550</v>
      </c>
      <c r="AP51" s="207">
        <v>-0.004</v>
      </c>
      <c r="AQ51" s="207">
        <v>-0.003</v>
      </c>
      <c r="AR51" s="207">
        <v>1550</v>
      </c>
      <c r="AS51" s="207">
        <v>-0.003</v>
      </c>
      <c r="AT51" s="207">
        <v>0.019</v>
      </c>
    </row>
    <row r="52" spans="1:46" ht="12.75">
      <c r="A52" s="152">
        <v>42</v>
      </c>
      <c r="B52" s="153">
        <v>172.3</v>
      </c>
      <c r="C52" s="154">
        <v>171.7</v>
      </c>
      <c r="D52" s="42">
        <v>175.2</v>
      </c>
      <c r="E52" s="155">
        <v>178.6</v>
      </c>
      <c r="F52" s="154">
        <v>181.6</v>
      </c>
      <c r="G52" s="156">
        <v>183.8</v>
      </c>
      <c r="H52" s="157">
        <v>178.4</v>
      </c>
      <c r="I52" s="158">
        <v>176.9</v>
      </c>
      <c r="J52" s="159">
        <v>173.2</v>
      </c>
      <c r="K52" s="160">
        <v>191.2</v>
      </c>
      <c r="L52" s="158">
        <v>187.3</v>
      </c>
      <c r="M52" s="156">
        <v>188.8</v>
      </c>
      <c r="N52" s="315"/>
      <c r="O52" s="316"/>
      <c r="X52" s="240">
        <v>276</v>
      </c>
      <c r="Y52" s="259">
        <v>5.6335</v>
      </c>
      <c r="Z52" s="241"/>
      <c r="AA52" s="242"/>
      <c r="AB52" s="243">
        <f t="shared" si="5"/>
        <v>-0.0013799999999999813</v>
      </c>
      <c r="AC52" s="244" t="e">
        <f t="shared" si="6"/>
        <v>#DIV/0!</v>
      </c>
      <c r="AL52" s="284">
        <v>38445</v>
      </c>
      <c r="AM52" s="285">
        <v>0.9879050925925926</v>
      </c>
      <c r="AN52" s="207">
        <v>420</v>
      </c>
      <c r="AO52" s="207">
        <v>1550</v>
      </c>
      <c r="AP52" s="207">
        <v>-0.004</v>
      </c>
      <c r="AQ52" s="207">
        <v>-0.003</v>
      </c>
      <c r="AR52" s="207">
        <v>1550</v>
      </c>
      <c r="AS52" s="207">
        <v>0.014</v>
      </c>
      <c r="AT52" s="207">
        <v>0.013</v>
      </c>
    </row>
    <row r="53" spans="1:46" ht="12.75">
      <c r="A53" s="152">
        <v>43</v>
      </c>
      <c r="B53" s="153">
        <v>171.2</v>
      </c>
      <c r="C53" s="154">
        <v>172.8</v>
      </c>
      <c r="D53" s="42">
        <v>172.5</v>
      </c>
      <c r="E53" s="155">
        <v>176.8</v>
      </c>
      <c r="F53" s="154">
        <v>185.6</v>
      </c>
      <c r="G53" s="156">
        <v>185</v>
      </c>
      <c r="H53" s="157">
        <v>179</v>
      </c>
      <c r="I53" s="158">
        <v>173</v>
      </c>
      <c r="J53" s="159">
        <v>177.3</v>
      </c>
      <c r="K53" s="160">
        <v>187.5</v>
      </c>
      <c r="L53" s="158">
        <v>190.3</v>
      </c>
      <c r="M53" s="156">
        <v>187.3</v>
      </c>
      <c r="N53" s="315"/>
      <c r="O53" s="316"/>
      <c r="X53" s="240">
        <v>281</v>
      </c>
      <c r="Y53" s="259">
        <v>5.6404</v>
      </c>
      <c r="Z53" s="241"/>
      <c r="AA53" s="242"/>
      <c r="AB53" s="243">
        <f t="shared" si="5"/>
        <v>0.006599999999999895</v>
      </c>
      <c r="AC53" s="244" t="e">
        <f t="shared" si="6"/>
        <v>#DIV/0!</v>
      </c>
      <c r="AL53" s="284">
        <v>38445</v>
      </c>
      <c r="AM53" s="285">
        <v>0.9948611111111111</v>
      </c>
      <c r="AN53" s="207">
        <v>430</v>
      </c>
      <c r="AO53" s="207">
        <v>1550</v>
      </c>
      <c r="AP53" s="207">
        <v>-0.008</v>
      </c>
      <c r="AQ53" s="207">
        <v>-0.001</v>
      </c>
      <c r="AR53" s="207">
        <v>1550</v>
      </c>
      <c r="AS53" s="207">
        <v>0.014</v>
      </c>
      <c r="AT53" s="207">
        <v>0.018</v>
      </c>
    </row>
    <row r="54" spans="1:46" ht="12.75">
      <c r="A54" s="152">
        <v>44</v>
      </c>
      <c r="B54" s="153">
        <v>174.4</v>
      </c>
      <c r="C54" s="154">
        <v>176.1</v>
      </c>
      <c r="D54" s="42">
        <v>175</v>
      </c>
      <c r="E54" s="155">
        <v>181</v>
      </c>
      <c r="F54" s="154">
        <v>170.2</v>
      </c>
      <c r="G54" s="156">
        <v>179</v>
      </c>
      <c r="H54" s="157">
        <v>175.6</v>
      </c>
      <c r="I54" s="158">
        <v>176.3</v>
      </c>
      <c r="J54" s="159">
        <v>179.4</v>
      </c>
      <c r="K54" s="160">
        <v>188.1</v>
      </c>
      <c r="L54" s="158">
        <v>190.1</v>
      </c>
      <c r="M54" s="156">
        <v>185.8</v>
      </c>
      <c r="N54" s="315"/>
      <c r="O54" s="316"/>
      <c r="X54" s="240">
        <v>286</v>
      </c>
      <c r="Y54" s="259">
        <v>5.6074</v>
      </c>
      <c r="Z54" s="241"/>
      <c r="AA54" s="242"/>
      <c r="AB54" s="243">
        <f t="shared" si="5"/>
        <v>0</v>
      </c>
      <c r="AC54" s="244" t="e">
        <f t="shared" si="6"/>
        <v>#DIV/0!</v>
      </c>
      <c r="AL54" s="284">
        <v>38446</v>
      </c>
      <c r="AM54" s="285">
        <v>0.0018055555555555557</v>
      </c>
      <c r="AN54" s="207">
        <v>440</v>
      </c>
      <c r="AO54" s="207">
        <v>1550</v>
      </c>
      <c r="AP54" s="207">
        <v>-0.003</v>
      </c>
      <c r="AQ54" s="207">
        <v>-0.002</v>
      </c>
      <c r="AR54" s="207">
        <v>1550</v>
      </c>
      <c r="AS54" s="207">
        <v>0.005</v>
      </c>
      <c r="AT54" s="207">
        <v>-0.009</v>
      </c>
    </row>
    <row r="55" spans="1:46" ht="12.75">
      <c r="A55" s="152">
        <v>45</v>
      </c>
      <c r="B55" s="153">
        <v>176.6</v>
      </c>
      <c r="C55" s="154">
        <v>173.5</v>
      </c>
      <c r="D55" s="42">
        <v>176.3</v>
      </c>
      <c r="E55" s="155">
        <v>177.9</v>
      </c>
      <c r="F55" s="154">
        <v>182.9</v>
      </c>
      <c r="G55" s="156">
        <v>186.7</v>
      </c>
      <c r="H55" s="157">
        <v>176.7</v>
      </c>
      <c r="I55" s="158">
        <v>177.6</v>
      </c>
      <c r="J55" s="159">
        <v>180.7</v>
      </c>
      <c r="K55" s="160">
        <v>185.9</v>
      </c>
      <c r="L55" s="158">
        <v>191.7</v>
      </c>
      <c r="M55" s="156">
        <v>188.4</v>
      </c>
      <c r="N55" s="315"/>
      <c r="O55" s="316"/>
      <c r="X55" s="240">
        <v>291</v>
      </c>
      <c r="Y55" s="259">
        <v>5.6074</v>
      </c>
      <c r="Z55" s="241"/>
      <c r="AA55" s="242"/>
      <c r="AB55" s="243">
        <f t="shared" si="5"/>
        <v>0.0019999999999999575</v>
      </c>
      <c r="AC55" s="244" t="e">
        <f t="shared" si="6"/>
        <v>#DIV/0!</v>
      </c>
      <c r="AL55" s="284">
        <v>38446</v>
      </c>
      <c r="AM55" s="285">
        <v>0.00875</v>
      </c>
      <c r="AN55" s="207">
        <v>450</v>
      </c>
      <c r="AO55" s="207">
        <v>1550</v>
      </c>
      <c r="AP55" s="207">
        <v>-0.004</v>
      </c>
      <c r="AQ55" s="207">
        <v>-0.001</v>
      </c>
      <c r="AR55" s="207">
        <v>1550</v>
      </c>
      <c r="AS55" s="207">
        <v>0.014</v>
      </c>
      <c r="AT55" s="207">
        <v>0.033</v>
      </c>
    </row>
    <row r="56" spans="1:46" ht="12.75">
      <c r="A56" s="152">
        <v>46</v>
      </c>
      <c r="B56" s="153">
        <v>176</v>
      </c>
      <c r="C56" s="154">
        <v>172</v>
      </c>
      <c r="D56" s="42">
        <v>174.4</v>
      </c>
      <c r="E56" s="155">
        <v>178.6</v>
      </c>
      <c r="F56" s="154">
        <v>184.8</v>
      </c>
      <c r="G56" s="156">
        <v>186.8</v>
      </c>
      <c r="H56" s="157">
        <v>174.4</v>
      </c>
      <c r="I56" s="158">
        <v>176.1</v>
      </c>
      <c r="J56" s="159">
        <v>177.2</v>
      </c>
      <c r="K56" s="160">
        <v>187.2</v>
      </c>
      <c r="L56" s="158">
        <v>189.7</v>
      </c>
      <c r="M56" s="156">
        <v>186</v>
      </c>
      <c r="N56" s="315"/>
      <c r="O56" s="316"/>
      <c r="X56" s="240">
        <v>296</v>
      </c>
      <c r="Y56" s="259">
        <v>5.5974</v>
      </c>
      <c r="Z56" s="241"/>
      <c r="AA56" s="242"/>
      <c r="AB56" s="243">
        <f t="shared" si="5"/>
        <v>0</v>
      </c>
      <c r="AC56" s="244" t="e">
        <f t="shared" si="6"/>
        <v>#DIV/0!</v>
      </c>
      <c r="AL56" s="284">
        <v>38446</v>
      </c>
      <c r="AM56" s="285">
        <v>0.015694444444444445</v>
      </c>
      <c r="AN56" s="207">
        <v>460</v>
      </c>
      <c r="AO56" s="207">
        <v>1550</v>
      </c>
      <c r="AP56" s="207">
        <v>-0.004</v>
      </c>
      <c r="AQ56" s="207">
        <v>0</v>
      </c>
      <c r="AR56" s="207">
        <v>1550</v>
      </c>
      <c r="AS56" s="207">
        <v>0.007</v>
      </c>
      <c r="AT56" s="207">
        <v>0.004</v>
      </c>
    </row>
    <row r="57" spans="1:46" ht="12.75">
      <c r="A57" s="152">
        <v>47</v>
      </c>
      <c r="B57" s="153">
        <v>175.3</v>
      </c>
      <c r="C57" s="154">
        <v>172.7</v>
      </c>
      <c r="D57" s="42">
        <v>171.8</v>
      </c>
      <c r="E57" s="155">
        <v>173.6</v>
      </c>
      <c r="F57" s="154">
        <v>178.6</v>
      </c>
      <c r="G57" s="156">
        <v>181.4</v>
      </c>
      <c r="H57" s="157">
        <v>171.2</v>
      </c>
      <c r="I57" s="158">
        <v>173.7</v>
      </c>
      <c r="J57" s="159">
        <v>179.3</v>
      </c>
      <c r="K57" s="160">
        <v>184.8</v>
      </c>
      <c r="L57" s="158">
        <v>191.9</v>
      </c>
      <c r="M57" s="156">
        <v>185.8</v>
      </c>
      <c r="N57" s="315"/>
      <c r="O57" s="316"/>
      <c r="X57" s="240">
        <v>301</v>
      </c>
      <c r="Y57" s="259">
        <v>5.5974</v>
      </c>
      <c r="Z57" s="241"/>
      <c r="AA57" s="242"/>
      <c r="AB57" s="243">
        <f t="shared" si="5"/>
        <v>-0.0017199999999998993</v>
      </c>
      <c r="AC57" s="244" t="e">
        <f t="shared" si="6"/>
        <v>#DIV/0!</v>
      </c>
      <c r="AL57" s="284">
        <v>38446</v>
      </c>
      <c r="AM57" s="285">
        <v>0.02263888888888889</v>
      </c>
      <c r="AN57" s="207">
        <v>470</v>
      </c>
      <c r="AO57" s="207">
        <v>1550</v>
      </c>
      <c r="AP57" s="207">
        <v>-0.001</v>
      </c>
      <c r="AQ57" s="207">
        <v>-0.001</v>
      </c>
      <c r="AR57" s="207">
        <v>1550</v>
      </c>
      <c r="AS57" s="207">
        <v>-0.02</v>
      </c>
      <c r="AT57" s="207">
        <v>-0.01</v>
      </c>
    </row>
    <row r="58" spans="1:46" ht="12.75">
      <c r="A58" s="152">
        <v>48</v>
      </c>
      <c r="B58" s="153">
        <v>175.2</v>
      </c>
      <c r="C58" s="154">
        <v>171.4</v>
      </c>
      <c r="D58" s="42">
        <v>178</v>
      </c>
      <c r="E58" s="155">
        <v>177.7</v>
      </c>
      <c r="F58" s="154">
        <v>182.6</v>
      </c>
      <c r="G58" s="156">
        <v>185.7</v>
      </c>
      <c r="H58" s="157">
        <v>174.1</v>
      </c>
      <c r="I58" s="158">
        <v>173.6</v>
      </c>
      <c r="J58" s="159">
        <v>177.3</v>
      </c>
      <c r="K58" s="160">
        <v>187.2</v>
      </c>
      <c r="L58" s="158">
        <v>187.9</v>
      </c>
      <c r="M58" s="156">
        <v>189.1</v>
      </c>
      <c r="N58" s="315"/>
      <c r="O58" s="316"/>
      <c r="X58" s="240">
        <v>306</v>
      </c>
      <c r="Y58" s="259">
        <v>5.606</v>
      </c>
      <c r="Z58" s="241"/>
      <c r="AA58" s="242"/>
      <c r="AB58" s="243">
        <f t="shared" si="5"/>
        <v>0.0004999999999999005</v>
      </c>
      <c r="AC58" s="244" t="e">
        <f t="shared" si="6"/>
        <v>#DIV/0!</v>
      </c>
      <c r="AL58" s="284">
        <v>38446</v>
      </c>
      <c r="AM58" s="285">
        <v>0.029583333333333336</v>
      </c>
      <c r="AN58" s="207">
        <v>480</v>
      </c>
      <c r="AO58" s="207">
        <v>1550</v>
      </c>
      <c r="AP58" s="207">
        <v>-0.002</v>
      </c>
      <c r="AQ58" s="207">
        <v>-0.002</v>
      </c>
      <c r="AR58" s="207">
        <v>1550</v>
      </c>
      <c r="AS58" s="207">
        <v>-0.017</v>
      </c>
      <c r="AT58" s="207">
        <v>-0.005</v>
      </c>
    </row>
    <row r="59" spans="1:46" ht="12.75">
      <c r="A59" s="152">
        <v>49</v>
      </c>
      <c r="B59" s="153">
        <v>177</v>
      </c>
      <c r="C59" s="154">
        <v>174.4</v>
      </c>
      <c r="D59" s="42">
        <v>181.1</v>
      </c>
      <c r="E59" s="155">
        <v>175.1</v>
      </c>
      <c r="F59" s="154">
        <v>179.4</v>
      </c>
      <c r="G59" s="156">
        <v>185.2</v>
      </c>
      <c r="H59" s="157">
        <v>177.8</v>
      </c>
      <c r="I59" s="158">
        <v>174.9</v>
      </c>
      <c r="J59" s="159">
        <v>175.1</v>
      </c>
      <c r="K59" s="160">
        <v>184.4</v>
      </c>
      <c r="L59" s="158">
        <v>188.1</v>
      </c>
      <c r="M59" s="156">
        <v>186.2</v>
      </c>
      <c r="N59" s="315"/>
      <c r="O59" s="316"/>
      <c r="X59" s="240">
        <v>311</v>
      </c>
      <c r="Y59" s="259">
        <v>5.6035</v>
      </c>
      <c r="Z59" s="241"/>
      <c r="AA59" s="242"/>
      <c r="AB59" s="243">
        <f t="shared" si="5"/>
        <v>0.0012800000000000368</v>
      </c>
      <c r="AC59" s="244" t="e">
        <f t="shared" si="6"/>
        <v>#DIV/0!</v>
      </c>
      <c r="AL59" s="284">
        <v>38446</v>
      </c>
      <c r="AM59" s="285">
        <v>0.03652777777777778</v>
      </c>
      <c r="AN59" s="207">
        <v>490</v>
      </c>
      <c r="AO59" s="207">
        <v>1550</v>
      </c>
      <c r="AP59" s="207">
        <v>-0.001</v>
      </c>
      <c r="AQ59" s="207">
        <v>-0.001</v>
      </c>
      <c r="AR59" s="207">
        <v>1550</v>
      </c>
      <c r="AS59" s="207">
        <v>-0.008</v>
      </c>
      <c r="AT59" s="207">
        <v>0.02</v>
      </c>
    </row>
    <row r="60" spans="1:46" ht="12.75">
      <c r="A60" s="152">
        <v>50</v>
      </c>
      <c r="B60" s="153">
        <v>174.1</v>
      </c>
      <c r="C60" s="154">
        <v>173</v>
      </c>
      <c r="D60" s="42">
        <v>172.1</v>
      </c>
      <c r="E60" s="155">
        <v>180.7</v>
      </c>
      <c r="F60" s="154">
        <v>181.4</v>
      </c>
      <c r="G60" s="156">
        <v>184.2</v>
      </c>
      <c r="H60" s="157">
        <v>177.8</v>
      </c>
      <c r="I60" s="158">
        <v>173</v>
      </c>
      <c r="J60" s="159">
        <v>176.2</v>
      </c>
      <c r="K60" s="160">
        <v>183</v>
      </c>
      <c r="L60" s="158">
        <v>188.5</v>
      </c>
      <c r="M60" s="156">
        <v>190.6</v>
      </c>
      <c r="N60" s="315"/>
      <c r="O60" s="316"/>
      <c r="X60" s="240">
        <v>316</v>
      </c>
      <c r="Y60" s="259">
        <v>5.5971</v>
      </c>
      <c r="Z60" s="241"/>
      <c r="AA60" s="242"/>
      <c r="AB60" s="243">
        <f t="shared" si="5"/>
        <v>0.002740000000000009</v>
      </c>
      <c r="AC60" s="244" t="e">
        <f t="shared" si="6"/>
        <v>#DIV/0!</v>
      </c>
      <c r="AL60" s="284">
        <v>38446</v>
      </c>
      <c r="AM60" s="285">
        <v>0.043472222222222225</v>
      </c>
      <c r="AN60" s="207">
        <v>500</v>
      </c>
      <c r="AO60" s="207">
        <v>1550</v>
      </c>
      <c r="AP60" s="207">
        <v>-0.003</v>
      </c>
      <c r="AQ60" s="207">
        <v>0</v>
      </c>
      <c r="AR60" s="207">
        <v>1550</v>
      </c>
      <c r="AS60" s="207">
        <v>0.005</v>
      </c>
      <c r="AT60" s="207">
        <v>0.013</v>
      </c>
    </row>
    <row r="61" spans="1:46" ht="12.75">
      <c r="A61" s="152">
        <v>51</v>
      </c>
      <c r="B61" s="153">
        <v>176.3</v>
      </c>
      <c r="C61" s="154">
        <v>175.4</v>
      </c>
      <c r="D61" s="42">
        <v>171</v>
      </c>
      <c r="E61" s="155">
        <v>176.2</v>
      </c>
      <c r="F61" s="154">
        <v>181.7</v>
      </c>
      <c r="G61" s="156">
        <v>183.3</v>
      </c>
      <c r="H61" s="157">
        <v>174.9</v>
      </c>
      <c r="I61" s="158">
        <v>176.6</v>
      </c>
      <c r="J61" s="159">
        <v>175.3</v>
      </c>
      <c r="K61" s="160">
        <v>186</v>
      </c>
      <c r="L61" s="158">
        <v>188.7</v>
      </c>
      <c r="M61" s="156">
        <v>185</v>
      </c>
      <c r="N61" s="315"/>
      <c r="O61" s="316"/>
      <c r="X61" s="240">
        <v>321</v>
      </c>
      <c r="Y61" s="259">
        <v>5.5834</v>
      </c>
      <c r="Z61" s="241"/>
      <c r="AA61" s="242"/>
      <c r="AB61" s="243">
        <f t="shared" si="5"/>
        <v>0</v>
      </c>
      <c r="AC61" s="244" t="e">
        <f t="shared" si="6"/>
        <v>#DIV/0!</v>
      </c>
      <c r="AL61" s="284">
        <v>38446</v>
      </c>
      <c r="AM61" s="285">
        <v>0.050416666666666665</v>
      </c>
      <c r="AN61" s="207">
        <v>510</v>
      </c>
      <c r="AO61" s="207">
        <v>1550</v>
      </c>
      <c r="AP61" s="207">
        <v>-0.003</v>
      </c>
      <c r="AQ61" s="207">
        <v>-0.003</v>
      </c>
      <c r="AR61" s="207">
        <v>1550</v>
      </c>
      <c r="AS61" s="207">
        <v>-0.017</v>
      </c>
      <c r="AT61" s="207">
        <v>0.006</v>
      </c>
    </row>
    <row r="62" spans="1:46" ht="12.75">
      <c r="A62" s="152">
        <v>52</v>
      </c>
      <c r="B62" s="153">
        <v>173.8</v>
      </c>
      <c r="C62" s="154">
        <v>170.5</v>
      </c>
      <c r="D62" s="42">
        <v>172.3</v>
      </c>
      <c r="E62" s="155">
        <v>178.2</v>
      </c>
      <c r="F62" s="154">
        <v>184.2</v>
      </c>
      <c r="G62" s="156">
        <v>184.3</v>
      </c>
      <c r="H62" s="157">
        <v>172.6</v>
      </c>
      <c r="I62" s="158">
        <v>177.6</v>
      </c>
      <c r="J62" s="159">
        <v>176.1</v>
      </c>
      <c r="K62" s="160">
        <v>187.7</v>
      </c>
      <c r="L62" s="158">
        <v>188.6</v>
      </c>
      <c r="M62" s="156">
        <v>185.4</v>
      </c>
      <c r="N62" s="315"/>
      <c r="O62" s="316"/>
      <c r="X62" s="240">
        <v>326</v>
      </c>
      <c r="Y62" s="259">
        <v>5.5834</v>
      </c>
      <c r="Z62" s="241"/>
      <c r="AA62" s="242"/>
      <c r="AB62" s="243">
        <f t="shared" si="5"/>
        <v>0.00752000000000006</v>
      </c>
      <c r="AC62" s="244" t="e">
        <f t="shared" si="6"/>
        <v>#DIV/0!</v>
      </c>
      <c r="AL62" s="284">
        <v>38446</v>
      </c>
      <c r="AM62" s="285">
        <v>0.05736111111111111</v>
      </c>
      <c r="AN62" s="207">
        <v>520</v>
      </c>
      <c r="AO62" s="207">
        <v>1550</v>
      </c>
      <c r="AP62" s="207">
        <v>-0.004</v>
      </c>
      <c r="AQ62" s="207">
        <v>-0.001</v>
      </c>
      <c r="AR62" s="207">
        <v>1550</v>
      </c>
      <c r="AS62" s="207">
        <v>-0.007</v>
      </c>
      <c r="AT62" s="207">
        <v>-0.006</v>
      </c>
    </row>
    <row r="63" spans="1:46" ht="12.75">
      <c r="A63" s="152">
        <v>53</v>
      </c>
      <c r="B63" s="153">
        <v>171.3</v>
      </c>
      <c r="C63" s="154">
        <v>171.5</v>
      </c>
      <c r="D63" s="42">
        <v>176.2</v>
      </c>
      <c r="E63" s="155">
        <v>179.5</v>
      </c>
      <c r="F63" s="154">
        <v>181.9</v>
      </c>
      <c r="G63" s="156">
        <v>184.2</v>
      </c>
      <c r="H63" s="157">
        <v>179.6</v>
      </c>
      <c r="I63" s="158">
        <v>174.8</v>
      </c>
      <c r="J63" s="159">
        <v>174.8</v>
      </c>
      <c r="K63" s="160">
        <v>183.2</v>
      </c>
      <c r="L63" s="158">
        <v>185</v>
      </c>
      <c r="M63" s="156">
        <v>183.4</v>
      </c>
      <c r="N63" s="315"/>
      <c r="O63" s="316"/>
      <c r="X63" s="240">
        <v>331</v>
      </c>
      <c r="Y63" s="259">
        <v>5.5458</v>
      </c>
      <c r="Z63" s="241"/>
      <c r="AA63" s="242"/>
      <c r="AB63" s="243">
        <f t="shared" si="5"/>
        <v>0</v>
      </c>
      <c r="AC63" s="244" t="e">
        <f t="shared" si="6"/>
        <v>#DIV/0!</v>
      </c>
      <c r="AL63" s="284">
        <v>38446</v>
      </c>
      <c r="AM63" s="285">
        <v>0.06430555555555556</v>
      </c>
      <c r="AN63" s="207">
        <v>530</v>
      </c>
      <c r="AO63" s="207">
        <v>1550</v>
      </c>
      <c r="AP63" s="207">
        <v>-0.002</v>
      </c>
      <c r="AQ63" s="207">
        <v>-0.004</v>
      </c>
      <c r="AR63" s="207">
        <v>1550</v>
      </c>
      <c r="AS63" s="207">
        <v>-0.037</v>
      </c>
      <c r="AT63" s="207">
        <v>-0.017</v>
      </c>
    </row>
    <row r="64" spans="1:46" ht="12.75">
      <c r="A64" s="152">
        <v>54</v>
      </c>
      <c r="B64" s="153">
        <v>173.2</v>
      </c>
      <c r="C64" s="154">
        <v>170.6</v>
      </c>
      <c r="D64" s="42">
        <v>176.8</v>
      </c>
      <c r="E64" s="155">
        <v>175.8</v>
      </c>
      <c r="F64" s="154">
        <v>186.7</v>
      </c>
      <c r="G64" s="156">
        <v>185.5</v>
      </c>
      <c r="H64" s="157">
        <v>177.2</v>
      </c>
      <c r="I64" s="158">
        <v>173.4</v>
      </c>
      <c r="J64" s="159">
        <v>178.2</v>
      </c>
      <c r="K64" s="160">
        <v>183</v>
      </c>
      <c r="L64" s="158">
        <v>187.7</v>
      </c>
      <c r="M64" s="156">
        <v>188.5</v>
      </c>
      <c r="N64" s="315"/>
      <c r="O64" s="316"/>
      <c r="X64" s="240">
        <v>336</v>
      </c>
      <c r="Y64" s="259">
        <v>5.5458</v>
      </c>
      <c r="Z64" s="241"/>
      <c r="AA64" s="242"/>
      <c r="AB64" s="243">
        <f t="shared" si="5"/>
        <v>-0.0030400000000000206</v>
      </c>
      <c r="AC64" s="244" t="e">
        <f t="shared" si="6"/>
        <v>#DIV/0!</v>
      </c>
      <c r="AL64" s="284">
        <v>38446</v>
      </c>
      <c r="AM64" s="285">
        <v>0.07125</v>
      </c>
      <c r="AN64" s="207">
        <v>540</v>
      </c>
      <c r="AO64" s="207">
        <v>1550</v>
      </c>
      <c r="AP64" s="207">
        <v>-0.003</v>
      </c>
      <c r="AQ64" s="207">
        <v>-0.002</v>
      </c>
      <c r="AR64" s="207">
        <v>1550</v>
      </c>
      <c r="AS64" s="207">
        <v>0.011</v>
      </c>
      <c r="AT64" s="207">
        <v>-0.011</v>
      </c>
    </row>
    <row r="65" spans="1:46" ht="12.75">
      <c r="A65" s="152">
        <v>55</v>
      </c>
      <c r="B65" s="153">
        <v>172.2</v>
      </c>
      <c r="C65" s="154">
        <v>171.9</v>
      </c>
      <c r="D65" s="42">
        <v>172.3</v>
      </c>
      <c r="E65" s="155">
        <v>177.9</v>
      </c>
      <c r="F65" s="154">
        <v>184</v>
      </c>
      <c r="G65" s="156">
        <v>183.3</v>
      </c>
      <c r="H65" s="157">
        <v>177.2</v>
      </c>
      <c r="I65" s="158">
        <v>177.3</v>
      </c>
      <c r="J65" s="159">
        <v>174.5</v>
      </c>
      <c r="K65" s="160">
        <v>187.1</v>
      </c>
      <c r="L65" s="158">
        <v>188.8</v>
      </c>
      <c r="M65" s="156">
        <v>186.8</v>
      </c>
      <c r="N65" s="315"/>
      <c r="O65" s="316"/>
      <c r="X65" s="240">
        <v>341</v>
      </c>
      <c r="Y65" s="259">
        <v>5.561</v>
      </c>
      <c r="Z65" s="241"/>
      <c r="AA65" s="242"/>
      <c r="AB65" s="243">
        <f t="shared" si="5"/>
        <v>0</v>
      </c>
      <c r="AC65" s="244" t="e">
        <f t="shared" si="6"/>
        <v>#DIV/0!</v>
      </c>
      <c r="AL65" s="284">
        <v>38446</v>
      </c>
      <c r="AM65" s="285">
        <v>0.07819444444444444</v>
      </c>
      <c r="AN65" s="207">
        <v>550</v>
      </c>
      <c r="AO65" s="207">
        <v>1550</v>
      </c>
      <c r="AP65" s="207">
        <v>-0.003</v>
      </c>
      <c r="AQ65" s="207">
        <v>-0.002</v>
      </c>
      <c r="AR65" s="207">
        <v>1550</v>
      </c>
      <c r="AS65" s="207">
        <v>0.005</v>
      </c>
      <c r="AT65" s="207">
        <v>-0.02</v>
      </c>
    </row>
    <row r="66" spans="1:46" ht="12.75">
      <c r="A66" s="152">
        <v>56</v>
      </c>
      <c r="B66" s="153">
        <v>169.5</v>
      </c>
      <c r="C66" s="154">
        <v>171.7</v>
      </c>
      <c r="D66" s="42">
        <v>171.6</v>
      </c>
      <c r="E66" s="155">
        <v>177.7</v>
      </c>
      <c r="F66" s="154">
        <v>178.2</v>
      </c>
      <c r="G66" s="156">
        <v>179.6</v>
      </c>
      <c r="H66" s="157">
        <v>176.3</v>
      </c>
      <c r="I66" s="158">
        <v>173.4</v>
      </c>
      <c r="J66" s="159">
        <v>177.3</v>
      </c>
      <c r="K66" s="160">
        <v>182.9</v>
      </c>
      <c r="L66" s="158">
        <v>190</v>
      </c>
      <c r="M66" s="156">
        <v>186.8</v>
      </c>
      <c r="N66" s="315"/>
      <c r="O66" s="316"/>
      <c r="X66" s="240">
        <v>346</v>
      </c>
      <c r="Y66" s="259">
        <v>5.561</v>
      </c>
      <c r="Z66" s="241"/>
      <c r="AA66" s="242"/>
      <c r="AB66" s="243">
        <f t="shared" si="5"/>
        <v>0.0037399999999999877</v>
      </c>
      <c r="AC66" s="244" t="e">
        <f t="shared" si="6"/>
        <v>#DIV/0!</v>
      </c>
      <c r="AL66" s="284">
        <v>38446</v>
      </c>
      <c r="AM66" s="285">
        <v>0.08513888888888889</v>
      </c>
      <c r="AN66" s="207">
        <v>560</v>
      </c>
      <c r="AO66" s="207">
        <v>1550</v>
      </c>
      <c r="AP66" s="207">
        <v>-0.003</v>
      </c>
      <c r="AQ66" s="207">
        <v>-0.003</v>
      </c>
      <c r="AR66" s="207">
        <v>1550</v>
      </c>
      <c r="AS66" s="207">
        <v>0.023</v>
      </c>
      <c r="AT66" s="207">
        <v>0.022</v>
      </c>
    </row>
    <row r="67" spans="1:46" ht="12.75">
      <c r="A67" s="152">
        <v>57</v>
      </c>
      <c r="B67" s="153">
        <v>170.3</v>
      </c>
      <c r="C67" s="154">
        <v>169.8</v>
      </c>
      <c r="D67" s="42">
        <v>174.1</v>
      </c>
      <c r="E67" s="155">
        <v>173</v>
      </c>
      <c r="F67" s="154">
        <v>182.3</v>
      </c>
      <c r="G67" s="156">
        <v>187</v>
      </c>
      <c r="H67" s="157">
        <v>174.8</v>
      </c>
      <c r="I67" s="158">
        <v>175.1</v>
      </c>
      <c r="J67" s="159">
        <v>180.4</v>
      </c>
      <c r="K67" s="160">
        <v>184.4</v>
      </c>
      <c r="L67" s="158">
        <v>185.5</v>
      </c>
      <c r="M67" s="156">
        <v>184.6</v>
      </c>
      <c r="N67" s="315"/>
      <c r="O67" s="316"/>
      <c r="X67" s="240">
        <v>351</v>
      </c>
      <c r="Y67" s="259">
        <v>5.5423</v>
      </c>
      <c r="Z67" s="241"/>
      <c r="AA67" s="242"/>
      <c r="AB67" s="243">
        <f t="shared" si="5"/>
        <v>0.004499999999999993</v>
      </c>
      <c r="AC67" s="244" t="e">
        <f t="shared" si="6"/>
        <v>#DIV/0!</v>
      </c>
      <c r="AL67" s="284">
        <v>38446</v>
      </c>
      <c r="AM67" s="285">
        <v>0.09208333333333334</v>
      </c>
      <c r="AN67" s="207">
        <v>570</v>
      </c>
      <c r="AO67" s="207">
        <v>1550</v>
      </c>
      <c r="AP67" s="207">
        <v>-0.006</v>
      </c>
      <c r="AQ67" s="207">
        <v>-0.001</v>
      </c>
      <c r="AR67" s="207">
        <v>1550</v>
      </c>
      <c r="AS67" s="207">
        <v>-0.022</v>
      </c>
      <c r="AT67" s="207">
        <v>-0.003</v>
      </c>
    </row>
    <row r="68" spans="1:46" ht="12.75">
      <c r="A68" s="152">
        <v>58</v>
      </c>
      <c r="B68" s="153">
        <v>171</v>
      </c>
      <c r="C68" s="154">
        <v>174.4</v>
      </c>
      <c r="D68" s="42">
        <v>175.5</v>
      </c>
      <c r="E68" s="155">
        <v>178.4</v>
      </c>
      <c r="F68" s="154">
        <v>179.1</v>
      </c>
      <c r="G68" s="156">
        <v>179.5</v>
      </c>
      <c r="H68" s="157">
        <v>174.6</v>
      </c>
      <c r="I68" s="158">
        <v>172.6</v>
      </c>
      <c r="J68" s="159">
        <v>178.5</v>
      </c>
      <c r="K68" s="160">
        <v>182.9</v>
      </c>
      <c r="L68" s="158">
        <v>184</v>
      </c>
      <c r="M68" s="156">
        <v>184.9</v>
      </c>
      <c r="N68" s="315"/>
      <c r="O68" s="316"/>
      <c r="X68" s="240">
        <v>356</v>
      </c>
      <c r="Y68" s="259">
        <v>5.5198</v>
      </c>
      <c r="Z68" s="241"/>
      <c r="AA68" s="242"/>
      <c r="AB68" s="243">
        <f t="shared" si="5"/>
        <v>0</v>
      </c>
      <c r="AC68" s="244" t="e">
        <f t="shared" si="6"/>
        <v>#DIV/0!</v>
      </c>
      <c r="AL68" s="284">
        <v>38446</v>
      </c>
      <c r="AM68" s="285">
        <v>0.09902777777777778</v>
      </c>
      <c r="AN68" s="207">
        <v>580</v>
      </c>
      <c r="AO68" s="207">
        <v>1550</v>
      </c>
      <c r="AP68" s="207">
        <v>-0.004</v>
      </c>
      <c r="AQ68" s="207">
        <v>0.002</v>
      </c>
      <c r="AR68" s="207">
        <v>1550</v>
      </c>
      <c r="AS68" s="207">
        <v>-0.004</v>
      </c>
      <c r="AT68" s="207">
        <v>0.026</v>
      </c>
    </row>
    <row r="69" spans="1:46" ht="12.75">
      <c r="A69" s="152">
        <v>59</v>
      </c>
      <c r="B69" s="153">
        <v>172.8</v>
      </c>
      <c r="C69" s="154">
        <v>171.1</v>
      </c>
      <c r="D69" s="42">
        <v>175.3</v>
      </c>
      <c r="E69" s="155">
        <v>170.4</v>
      </c>
      <c r="F69" s="154">
        <v>183.4</v>
      </c>
      <c r="G69" s="156">
        <v>182.7</v>
      </c>
      <c r="H69" s="157">
        <v>173.7</v>
      </c>
      <c r="I69" s="158">
        <v>175.1</v>
      </c>
      <c r="J69" s="159">
        <v>172.3</v>
      </c>
      <c r="K69" s="160">
        <v>182.9</v>
      </c>
      <c r="L69" s="158">
        <v>188</v>
      </c>
      <c r="M69" s="156">
        <v>186.2</v>
      </c>
      <c r="N69" s="315"/>
      <c r="O69" s="316"/>
      <c r="X69" s="240">
        <v>361</v>
      </c>
      <c r="Y69" s="259">
        <v>5.5198</v>
      </c>
      <c r="Z69" s="241"/>
      <c r="AA69" s="242"/>
      <c r="AB69" s="243">
        <f t="shared" si="5"/>
        <v>0.0008399999999999963</v>
      </c>
      <c r="AC69" s="244" t="e">
        <f t="shared" si="6"/>
        <v>#DIV/0!</v>
      </c>
      <c r="AL69" s="284">
        <v>38446</v>
      </c>
      <c r="AM69" s="285">
        <v>0.10597222222222223</v>
      </c>
      <c r="AN69" s="207">
        <v>590</v>
      </c>
      <c r="AO69" s="207">
        <v>1550</v>
      </c>
      <c r="AP69" s="207">
        <v>-0.002</v>
      </c>
      <c r="AQ69" s="207">
        <v>-0.002</v>
      </c>
      <c r="AR69" s="207">
        <v>1550</v>
      </c>
      <c r="AS69" s="207">
        <v>0.013</v>
      </c>
      <c r="AT69" s="207">
        <v>-0.013</v>
      </c>
    </row>
    <row r="70" spans="1:46" ht="12.75">
      <c r="A70" s="152">
        <v>60</v>
      </c>
      <c r="B70" s="153">
        <v>174.1</v>
      </c>
      <c r="C70" s="154">
        <v>169.5</v>
      </c>
      <c r="D70" s="42">
        <v>175.4</v>
      </c>
      <c r="E70" s="155">
        <v>180.7</v>
      </c>
      <c r="F70" s="154">
        <v>176.8</v>
      </c>
      <c r="G70" s="156">
        <v>165.1</v>
      </c>
      <c r="H70" s="157">
        <v>172.7</v>
      </c>
      <c r="I70" s="158">
        <v>170.6</v>
      </c>
      <c r="J70" s="159">
        <v>177.9</v>
      </c>
      <c r="K70" s="160">
        <v>183.8</v>
      </c>
      <c r="L70" s="158">
        <v>186.8</v>
      </c>
      <c r="M70" s="156">
        <v>177.8</v>
      </c>
      <c r="N70" s="315"/>
      <c r="O70" s="316"/>
      <c r="X70" s="240">
        <v>366</v>
      </c>
      <c r="Y70" s="259">
        <v>5.5156</v>
      </c>
      <c r="Z70" s="241"/>
      <c r="AA70" s="242"/>
      <c r="AB70" s="243">
        <f t="shared" si="5"/>
        <v>0</v>
      </c>
      <c r="AC70" s="244" t="e">
        <f t="shared" si="6"/>
        <v>#DIV/0!</v>
      </c>
      <c r="AL70" s="284">
        <v>38446</v>
      </c>
      <c r="AM70" s="285">
        <v>0.11291666666666667</v>
      </c>
      <c r="AN70" s="207">
        <v>600</v>
      </c>
      <c r="AO70" s="207">
        <v>1550</v>
      </c>
      <c r="AP70" s="207">
        <v>-0.001</v>
      </c>
      <c r="AQ70" s="207">
        <v>-0.002</v>
      </c>
      <c r="AR70" s="207">
        <v>1550</v>
      </c>
      <c r="AS70" s="207">
        <v>0.008</v>
      </c>
      <c r="AT70" s="207">
        <v>-0.03</v>
      </c>
    </row>
    <row r="71" spans="1:46" ht="12.75">
      <c r="A71" s="152">
        <v>61</v>
      </c>
      <c r="B71" s="153">
        <v>172.4</v>
      </c>
      <c r="C71" s="154">
        <v>172.5</v>
      </c>
      <c r="D71" s="42">
        <v>171.2</v>
      </c>
      <c r="E71" s="155">
        <v>178</v>
      </c>
      <c r="F71" s="154">
        <v>181</v>
      </c>
      <c r="G71" s="156">
        <v>178.6</v>
      </c>
      <c r="H71" s="157">
        <v>172.1</v>
      </c>
      <c r="I71" s="158">
        <v>174.7</v>
      </c>
      <c r="J71" s="159">
        <v>177</v>
      </c>
      <c r="K71" s="160">
        <v>181.3</v>
      </c>
      <c r="L71" s="158">
        <v>185.4</v>
      </c>
      <c r="M71" s="156">
        <v>188.1</v>
      </c>
      <c r="N71" s="315"/>
      <c r="O71" s="316"/>
      <c r="X71" s="240">
        <v>371</v>
      </c>
      <c r="Y71" s="259">
        <v>5.5156</v>
      </c>
      <c r="Z71" s="241"/>
      <c r="AA71" s="242"/>
      <c r="AB71" s="243">
        <f t="shared" si="5"/>
        <v>0.005439999999999934</v>
      </c>
      <c r="AC71" s="244" t="e">
        <f t="shared" si="6"/>
        <v>#DIV/0!</v>
      </c>
      <c r="AL71" s="284">
        <v>38446</v>
      </c>
      <c r="AM71" s="285">
        <v>0.11986111111111113</v>
      </c>
      <c r="AN71" s="207">
        <v>610</v>
      </c>
      <c r="AO71" s="207">
        <v>1550</v>
      </c>
      <c r="AP71" s="207">
        <v>-0.004</v>
      </c>
      <c r="AQ71" s="207">
        <v>-0.001</v>
      </c>
      <c r="AR71" s="207">
        <v>1550</v>
      </c>
      <c r="AS71" s="207">
        <v>-0.002</v>
      </c>
      <c r="AT71" s="207">
        <v>-0.004</v>
      </c>
    </row>
    <row r="72" spans="1:46" ht="12.75">
      <c r="A72" s="152">
        <v>62</v>
      </c>
      <c r="B72" s="153">
        <v>168.8</v>
      </c>
      <c r="C72" s="154">
        <v>168.3</v>
      </c>
      <c r="D72" s="42">
        <v>172.8</v>
      </c>
      <c r="E72" s="155">
        <v>174.9</v>
      </c>
      <c r="F72" s="154">
        <v>179</v>
      </c>
      <c r="G72" s="156">
        <v>184.6</v>
      </c>
      <c r="H72" s="157">
        <v>167.9</v>
      </c>
      <c r="I72" s="158">
        <v>168.4</v>
      </c>
      <c r="J72" s="159">
        <v>170.2</v>
      </c>
      <c r="K72" s="160">
        <v>181.9</v>
      </c>
      <c r="L72" s="158">
        <v>188.9</v>
      </c>
      <c r="M72" s="156">
        <v>185</v>
      </c>
      <c r="N72" s="315"/>
      <c r="O72" s="316"/>
      <c r="X72" s="240">
        <v>376</v>
      </c>
      <c r="Y72" s="259">
        <v>5.4884</v>
      </c>
      <c r="Z72" s="241"/>
      <c r="AA72" s="242"/>
      <c r="AB72" s="243">
        <f aca="true" t="shared" si="7" ref="AB72:AB134">(Y72-Y73)/(X73-X72)</f>
        <v>0</v>
      </c>
      <c r="AC72" s="244" t="e">
        <f aca="true" t="shared" si="8" ref="AC72:AC134">(AA72-AA73)/(Z73-Z72)</f>
        <v>#DIV/0!</v>
      </c>
      <c r="AL72" s="284">
        <v>38446</v>
      </c>
      <c r="AM72" s="285">
        <v>0.12680555555555556</v>
      </c>
      <c r="AN72" s="207">
        <v>620</v>
      </c>
      <c r="AO72" s="207">
        <v>1550</v>
      </c>
      <c r="AP72" s="207">
        <v>-0.001</v>
      </c>
      <c r="AQ72" s="207">
        <v>-0.001</v>
      </c>
      <c r="AR72" s="207">
        <v>1550</v>
      </c>
      <c r="AS72" s="207">
        <v>0.003</v>
      </c>
      <c r="AT72" s="207">
        <v>0.007</v>
      </c>
    </row>
    <row r="73" spans="1:46" ht="13.5" thickBot="1">
      <c r="A73" s="161">
        <v>63</v>
      </c>
      <c r="B73" s="162">
        <v>174</v>
      </c>
      <c r="C73" s="163">
        <v>167.9</v>
      </c>
      <c r="D73" s="164">
        <v>177</v>
      </c>
      <c r="E73" s="165">
        <v>179.2</v>
      </c>
      <c r="F73" s="163">
        <v>179.8</v>
      </c>
      <c r="G73" s="166">
        <v>177.5</v>
      </c>
      <c r="H73" s="167">
        <v>180.7</v>
      </c>
      <c r="I73" s="168">
        <v>177.2</v>
      </c>
      <c r="J73" s="169">
        <v>178.5</v>
      </c>
      <c r="K73" s="170">
        <v>179</v>
      </c>
      <c r="L73" s="168">
        <v>182.5</v>
      </c>
      <c r="M73" s="166">
        <v>189.9</v>
      </c>
      <c r="N73" s="317"/>
      <c r="O73" s="318"/>
      <c r="X73" s="240">
        <v>381</v>
      </c>
      <c r="Y73" s="259">
        <v>5.4884</v>
      </c>
      <c r="Z73" s="241"/>
      <c r="AA73" s="242"/>
      <c r="AB73" s="243">
        <f t="shared" si="7"/>
        <v>4.0000000000084415E-05</v>
      </c>
      <c r="AC73" s="244" t="e">
        <f t="shared" si="8"/>
        <v>#DIV/0!</v>
      </c>
      <c r="AL73" s="284">
        <v>38446</v>
      </c>
      <c r="AM73" s="285">
        <v>0.13375</v>
      </c>
      <c r="AN73" s="207">
        <v>630</v>
      </c>
      <c r="AO73" s="207">
        <v>1550</v>
      </c>
      <c r="AP73" s="207">
        <v>-0.002</v>
      </c>
      <c r="AQ73" s="207">
        <v>-0.003</v>
      </c>
      <c r="AR73" s="207">
        <v>1550</v>
      </c>
      <c r="AS73" s="207">
        <v>-0.004</v>
      </c>
      <c r="AT73" s="207">
        <v>0.01</v>
      </c>
    </row>
    <row r="74" spans="1:46" ht="14.25" thickBot="1" thickTop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X74" s="240">
        <v>386</v>
      </c>
      <c r="Y74" s="259">
        <v>5.4882</v>
      </c>
      <c r="Z74" s="241"/>
      <c r="AA74" s="242"/>
      <c r="AB74" s="243">
        <f t="shared" si="7"/>
        <v>0</v>
      </c>
      <c r="AC74" s="244" t="e">
        <f t="shared" si="8"/>
        <v>#DIV/0!</v>
      </c>
      <c r="AL74" s="284">
        <v>38446</v>
      </c>
      <c r="AM74" s="285">
        <v>0.14070601851851852</v>
      </c>
      <c r="AN74" s="207">
        <v>640</v>
      </c>
      <c r="AO74" s="207">
        <v>1550</v>
      </c>
      <c r="AP74" s="207">
        <v>0</v>
      </c>
      <c r="AQ74" s="207">
        <v>-0.001</v>
      </c>
      <c r="AR74" s="207">
        <v>1550</v>
      </c>
      <c r="AS74" s="207">
        <v>0.006</v>
      </c>
      <c r="AT74" s="207">
        <v>0.007</v>
      </c>
    </row>
    <row r="75" spans="1:46" ht="13.5" thickBot="1">
      <c r="A75" s="171" t="s">
        <v>17</v>
      </c>
      <c r="B75" s="172" t="s">
        <v>57</v>
      </c>
      <c r="C75" s="173" t="s">
        <v>58</v>
      </c>
      <c r="D75" s="174" t="s">
        <v>59</v>
      </c>
      <c r="E75" s="174" t="s">
        <v>49</v>
      </c>
      <c r="F75" s="174" t="s">
        <v>50</v>
      </c>
      <c r="G75" s="175" t="s">
        <v>51</v>
      </c>
      <c r="H75" s="172" t="s">
        <v>60</v>
      </c>
      <c r="I75" s="173" t="s">
        <v>55</v>
      </c>
      <c r="J75" s="174" t="s">
        <v>56</v>
      </c>
      <c r="K75" s="174" t="s">
        <v>52</v>
      </c>
      <c r="L75" s="174" t="s">
        <v>53</v>
      </c>
      <c r="M75" s="175" t="s">
        <v>54</v>
      </c>
      <c r="N75" s="176"/>
      <c r="X75" s="240">
        <v>391</v>
      </c>
      <c r="Y75" s="259">
        <v>5.4882</v>
      </c>
      <c r="Z75" s="241"/>
      <c r="AA75" s="242"/>
      <c r="AB75" s="243">
        <f t="shared" si="7"/>
        <v>0.0028399999999999537</v>
      </c>
      <c r="AC75" s="244" t="e">
        <f t="shared" si="8"/>
        <v>#DIV/0!</v>
      </c>
      <c r="AL75" s="284">
        <v>38446</v>
      </c>
      <c r="AM75" s="285">
        <v>0.14765046296296297</v>
      </c>
      <c r="AN75" s="207">
        <v>650</v>
      </c>
      <c r="AO75" s="207">
        <v>1550</v>
      </c>
      <c r="AP75" s="207">
        <v>-0.003</v>
      </c>
      <c r="AQ75" s="207">
        <v>-0.002</v>
      </c>
      <c r="AR75" s="207">
        <v>1550</v>
      </c>
      <c r="AS75" s="207">
        <v>-0.054</v>
      </c>
      <c r="AT75" s="207">
        <v>-0.022</v>
      </c>
    </row>
    <row r="76" spans="1:46" ht="12.75">
      <c r="A76" s="62" t="s">
        <v>14</v>
      </c>
      <c r="B76" s="177">
        <f aca="true" t="shared" si="9" ref="B76:M76">AVERAGE(B10:B73)</f>
        <v>176.22656249999991</v>
      </c>
      <c r="C76" s="178">
        <f t="shared" si="9"/>
        <v>173.96874999999997</v>
      </c>
      <c r="D76" s="178">
        <f t="shared" si="9"/>
        <v>175.81249999999997</v>
      </c>
      <c r="E76" s="178">
        <f t="shared" si="9"/>
        <v>177.66875000000005</v>
      </c>
      <c r="F76" s="179">
        <f t="shared" si="9"/>
        <v>180.95000000000002</v>
      </c>
      <c r="G76" s="180">
        <f t="shared" si="9"/>
        <v>182.85156250000003</v>
      </c>
      <c r="H76" s="181">
        <f t="shared" si="9"/>
        <v>177.79843750000003</v>
      </c>
      <c r="I76" s="178">
        <f t="shared" si="9"/>
        <v>175.74687500000005</v>
      </c>
      <c r="J76" s="178">
        <f t="shared" si="9"/>
        <v>177.27031249999996</v>
      </c>
      <c r="K76" s="178">
        <f t="shared" si="9"/>
        <v>184.74375</v>
      </c>
      <c r="L76" s="179">
        <f t="shared" si="9"/>
        <v>187.9046875</v>
      </c>
      <c r="M76" s="180">
        <f t="shared" si="9"/>
        <v>186.35468749999995</v>
      </c>
      <c r="X76" s="240">
        <v>396</v>
      </c>
      <c r="Y76" s="259">
        <v>5.474</v>
      </c>
      <c r="Z76" s="241"/>
      <c r="AA76" s="242"/>
      <c r="AB76" s="243">
        <f t="shared" si="7"/>
        <v>0</v>
      </c>
      <c r="AC76" s="244" t="e">
        <f t="shared" si="8"/>
        <v>#DIV/0!</v>
      </c>
      <c r="AL76" s="284">
        <v>38446</v>
      </c>
      <c r="AM76" s="285">
        <v>0.15459490740740742</v>
      </c>
      <c r="AN76" s="207">
        <v>660</v>
      </c>
      <c r="AO76" s="207">
        <v>1550</v>
      </c>
      <c r="AP76" s="207">
        <v>-0.002</v>
      </c>
      <c r="AQ76" s="207">
        <v>-0.001</v>
      </c>
      <c r="AR76" s="207">
        <v>1550</v>
      </c>
      <c r="AS76" s="207">
        <v>0.013</v>
      </c>
      <c r="AT76" s="207">
        <v>0.015</v>
      </c>
    </row>
    <row r="77" spans="1:46" ht="12.75">
      <c r="A77" s="63" t="s">
        <v>10</v>
      </c>
      <c r="B77" s="67">
        <f aca="true" t="shared" si="10" ref="B77:M77">STDEV(B10:B73)</f>
        <v>3.70547609295144</v>
      </c>
      <c r="C77" s="182">
        <f t="shared" si="10"/>
        <v>2.9309988004544625</v>
      </c>
      <c r="D77" s="182">
        <f t="shared" si="10"/>
        <v>3.027886265716572</v>
      </c>
      <c r="E77" s="182">
        <f t="shared" si="10"/>
        <v>2.8263429172146557</v>
      </c>
      <c r="F77" s="183">
        <f t="shared" si="10"/>
        <v>3.3421312466509345</v>
      </c>
      <c r="G77" s="68">
        <f t="shared" si="10"/>
        <v>4.258213060922086</v>
      </c>
      <c r="H77" s="69">
        <f t="shared" si="10"/>
        <v>3.3097015732475734</v>
      </c>
      <c r="I77" s="182">
        <f t="shared" si="10"/>
        <v>2.6129086602219984</v>
      </c>
      <c r="J77" s="182">
        <f t="shared" si="10"/>
        <v>2.4756387463422453</v>
      </c>
      <c r="K77" s="182">
        <f t="shared" si="10"/>
        <v>2.9118191008691348</v>
      </c>
      <c r="L77" s="183">
        <f t="shared" si="10"/>
        <v>2.584227475830833</v>
      </c>
      <c r="M77" s="68">
        <f t="shared" si="10"/>
        <v>2.885262480839351</v>
      </c>
      <c r="X77" s="240">
        <v>401</v>
      </c>
      <c r="Y77" s="259">
        <v>5.474</v>
      </c>
      <c r="Z77" s="241"/>
      <c r="AA77" s="242"/>
      <c r="AB77" s="243">
        <f t="shared" si="7"/>
        <v>0.004140000000000121</v>
      </c>
      <c r="AC77" s="244" t="e">
        <f t="shared" si="8"/>
        <v>#DIV/0!</v>
      </c>
      <c r="AL77" s="284">
        <v>38446</v>
      </c>
      <c r="AM77" s="285">
        <v>0.16153935185185184</v>
      </c>
      <c r="AN77" s="207">
        <v>670</v>
      </c>
      <c r="AO77" s="207">
        <v>1550</v>
      </c>
      <c r="AP77" s="207">
        <v>-0.002</v>
      </c>
      <c r="AQ77" s="207">
        <v>-0.003</v>
      </c>
      <c r="AR77" s="207">
        <v>1550</v>
      </c>
      <c r="AS77" s="207">
        <v>0.014</v>
      </c>
      <c r="AT77" s="207">
        <v>0.001</v>
      </c>
    </row>
    <row r="78" spans="1:46" ht="12.75">
      <c r="A78" s="64" t="s">
        <v>15</v>
      </c>
      <c r="B78" s="184">
        <f aca="true" t="shared" si="11" ref="B78:M78">MAX(B10:B73)</f>
        <v>184.2</v>
      </c>
      <c r="C78" s="185">
        <f t="shared" si="11"/>
        <v>180.4</v>
      </c>
      <c r="D78" s="185">
        <f t="shared" si="11"/>
        <v>182.7</v>
      </c>
      <c r="E78" s="185">
        <f t="shared" si="11"/>
        <v>184.1</v>
      </c>
      <c r="F78" s="186">
        <f t="shared" si="11"/>
        <v>190.2</v>
      </c>
      <c r="G78" s="187">
        <f t="shared" si="11"/>
        <v>190.1</v>
      </c>
      <c r="H78" s="188">
        <f t="shared" si="11"/>
        <v>186.5</v>
      </c>
      <c r="I78" s="185">
        <f t="shared" si="11"/>
        <v>182.2</v>
      </c>
      <c r="J78" s="185">
        <f t="shared" si="11"/>
        <v>183.9</v>
      </c>
      <c r="K78" s="185">
        <f t="shared" si="11"/>
        <v>191.2</v>
      </c>
      <c r="L78" s="186">
        <f t="shared" si="11"/>
        <v>192.8</v>
      </c>
      <c r="M78" s="187">
        <f t="shared" si="11"/>
        <v>192.9</v>
      </c>
      <c r="X78" s="240">
        <v>406</v>
      </c>
      <c r="Y78" s="259">
        <v>5.4533</v>
      </c>
      <c r="Z78" s="241"/>
      <c r="AA78" s="242"/>
      <c r="AB78" s="243">
        <f t="shared" si="7"/>
        <v>0</v>
      </c>
      <c r="AC78" s="244" t="e">
        <f t="shared" si="8"/>
        <v>#DIV/0!</v>
      </c>
      <c r="AL78" s="284">
        <v>38446</v>
      </c>
      <c r="AM78" s="285">
        <v>0.16848379629629628</v>
      </c>
      <c r="AN78" s="207">
        <v>680</v>
      </c>
      <c r="AO78" s="207">
        <v>1550</v>
      </c>
      <c r="AP78" s="207">
        <v>-0.005</v>
      </c>
      <c r="AQ78" s="207">
        <v>-0.002</v>
      </c>
      <c r="AR78" s="207">
        <v>1550</v>
      </c>
      <c r="AS78" s="207">
        <v>-0.027</v>
      </c>
      <c r="AT78" s="207">
        <v>0.01</v>
      </c>
    </row>
    <row r="79" spans="1:46" ht="13.5" thickBot="1">
      <c r="A79" s="65" t="s">
        <v>16</v>
      </c>
      <c r="B79" s="189">
        <f aca="true" t="shared" si="12" ref="B79:M79">MIN(B10:B73)</f>
        <v>168.8</v>
      </c>
      <c r="C79" s="190">
        <f t="shared" si="12"/>
        <v>167.9</v>
      </c>
      <c r="D79" s="190">
        <f t="shared" si="12"/>
        <v>164.8</v>
      </c>
      <c r="E79" s="190">
        <f t="shared" si="12"/>
        <v>170</v>
      </c>
      <c r="F79" s="191">
        <f t="shared" si="12"/>
        <v>170.2</v>
      </c>
      <c r="G79" s="192">
        <f t="shared" si="12"/>
        <v>165.1</v>
      </c>
      <c r="H79" s="193">
        <f t="shared" si="12"/>
        <v>167.9</v>
      </c>
      <c r="I79" s="190">
        <f t="shared" si="12"/>
        <v>168.4</v>
      </c>
      <c r="J79" s="190">
        <f t="shared" si="12"/>
        <v>170.2</v>
      </c>
      <c r="K79" s="190">
        <f t="shared" si="12"/>
        <v>178.6</v>
      </c>
      <c r="L79" s="191">
        <f t="shared" si="12"/>
        <v>181.7</v>
      </c>
      <c r="M79" s="192">
        <f t="shared" si="12"/>
        <v>177.8</v>
      </c>
      <c r="X79" s="240">
        <v>411</v>
      </c>
      <c r="Y79" s="259">
        <v>5.4533</v>
      </c>
      <c r="Z79" s="241"/>
      <c r="AA79" s="242"/>
      <c r="AB79" s="243">
        <f t="shared" si="7"/>
        <v>-0.0011600000000001388</v>
      </c>
      <c r="AC79" s="244" t="e">
        <f t="shared" si="8"/>
        <v>#DIV/0!</v>
      </c>
      <c r="AL79" s="284">
        <v>38446</v>
      </c>
      <c r="AM79" s="285">
        <v>0.17542824074074073</v>
      </c>
      <c r="AN79" s="207">
        <v>690</v>
      </c>
      <c r="AO79" s="207">
        <v>1550</v>
      </c>
      <c r="AP79" s="207">
        <v>-0.004</v>
      </c>
      <c r="AQ79" s="207">
        <v>0.001</v>
      </c>
      <c r="AR79" s="207">
        <v>1550</v>
      </c>
      <c r="AS79" s="207">
        <v>0.034</v>
      </c>
      <c r="AT79" s="207">
        <v>-0.025</v>
      </c>
    </row>
    <row r="80" spans="1:46" ht="13.5" thickBot="1">
      <c r="A80" s="66" t="s">
        <v>9</v>
      </c>
      <c r="B80" s="319" t="s">
        <v>66</v>
      </c>
      <c r="C80" s="313"/>
      <c r="D80" s="313"/>
      <c r="E80" s="313"/>
      <c r="F80" s="313"/>
      <c r="G80" s="320"/>
      <c r="H80" s="319" t="s">
        <v>67</v>
      </c>
      <c r="I80" s="313"/>
      <c r="J80" s="313"/>
      <c r="K80" s="313"/>
      <c r="L80" s="313"/>
      <c r="M80" s="320"/>
      <c r="X80" s="240">
        <v>416</v>
      </c>
      <c r="Y80" s="259">
        <v>5.4591</v>
      </c>
      <c r="Z80" s="241"/>
      <c r="AA80" s="242"/>
      <c r="AB80" s="243">
        <f t="shared" si="7"/>
        <v>0</v>
      </c>
      <c r="AC80" s="244" t="e">
        <f t="shared" si="8"/>
        <v>#DIV/0!</v>
      </c>
      <c r="AL80" s="284">
        <v>38446</v>
      </c>
      <c r="AM80" s="285">
        <v>0.1823726851851852</v>
      </c>
      <c r="AN80" s="207">
        <v>700</v>
      </c>
      <c r="AO80" s="207">
        <v>1550</v>
      </c>
      <c r="AP80" s="207">
        <v>-0.004</v>
      </c>
      <c r="AQ80" s="207">
        <v>-0.002</v>
      </c>
      <c r="AR80" s="207">
        <v>1550</v>
      </c>
      <c r="AS80" s="207">
        <v>0.006</v>
      </c>
      <c r="AT80" s="207">
        <v>-0.02</v>
      </c>
    </row>
    <row r="81" spans="1:46" ht="13.5" thickBot="1">
      <c r="A81" s="127" t="s">
        <v>65</v>
      </c>
      <c r="B81" s="194"/>
      <c r="C81" s="128"/>
      <c r="D81" s="195"/>
      <c r="E81" s="195"/>
      <c r="F81" s="195"/>
      <c r="X81" s="240">
        <v>421</v>
      </c>
      <c r="Y81" s="259">
        <v>5.4591</v>
      </c>
      <c r="Z81" s="241"/>
      <c r="AA81" s="242"/>
      <c r="AB81" s="243">
        <f t="shared" si="7"/>
        <v>0.002519999999999989</v>
      </c>
      <c r="AC81" s="244" t="e">
        <f t="shared" si="8"/>
        <v>#DIV/0!</v>
      </c>
      <c r="AL81" s="284">
        <v>38446</v>
      </c>
      <c r="AM81" s="285">
        <v>0.18931712962962963</v>
      </c>
      <c r="AN81" s="207">
        <v>710</v>
      </c>
      <c r="AO81" s="207">
        <v>1550</v>
      </c>
      <c r="AP81" s="207">
        <v>-0.002</v>
      </c>
      <c r="AQ81" s="207">
        <v>-0.001</v>
      </c>
      <c r="AR81" s="207">
        <v>1550</v>
      </c>
      <c r="AS81" s="207">
        <v>0.025</v>
      </c>
      <c r="AT81" s="207">
        <v>0.026</v>
      </c>
    </row>
    <row r="82" spans="24:46" ht="12.75">
      <c r="X82" s="240">
        <v>426</v>
      </c>
      <c r="Y82" s="259">
        <v>5.4465</v>
      </c>
      <c r="Z82" s="241"/>
      <c r="AA82" s="242"/>
      <c r="AB82" s="243">
        <f t="shared" si="7"/>
        <v>0</v>
      </c>
      <c r="AC82" s="244" t="e">
        <f t="shared" si="8"/>
        <v>#DIV/0!</v>
      </c>
      <c r="AL82" s="284">
        <v>38446</v>
      </c>
      <c r="AM82" s="285">
        <v>0.19626157407407407</v>
      </c>
      <c r="AN82" s="207">
        <v>720</v>
      </c>
      <c r="AO82" s="207">
        <v>1550</v>
      </c>
      <c r="AP82" s="207">
        <v>-0.001</v>
      </c>
      <c r="AQ82" s="207">
        <v>-0.005</v>
      </c>
      <c r="AR82" s="207">
        <v>1550</v>
      </c>
      <c r="AS82" s="207">
        <v>-0.022</v>
      </c>
      <c r="AT82" s="207">
        <v>-0.007</v>
      </c>
    </row>
    <row r="83" spans="24:46" ht="12.75">
      <c r="X83" s="240">
        <v>431</v>
      </c>
      <c r="Y83" s="259">
        <v>5.4465</v>
      </c>
      <c r="Z83" s="241"/>
      <c r="AA83" s="242"/>
      <c r="AB83" s="243">
        <f t="shared" si="7"/>
        <v>-0.0010999999999999233</v>
      </c>
      <c r="AC83" s="244" t="e">
        <f t="shared" si="8"/>
        <v>#DIV/0!</v>
      </c>
      <c r="AL83" s="284">
        <v>38446</v>
      </c>
      <c r="AM83" s="285">
        <v>0.20320601851851852</v>
      </c>
      <c r="AN83" s="207">
        <v>730</v>
      </c>
      <c r="AO83" s="207">
        <v>1550</v>
      </c>
      <c r="AP83" s="207">
        <v>-0.002</v>
      </c>
      <c r="AQ83" s="207">
        <v>-0.003</v>
      </c>
      <c r="AR83" s="207">
        <v>1550</v>
      </c>
      <c r="AS83" s="207">
        <v>-0.027</v>
      </c>
      <c r="AT83" s="207">
        <v>0.003</v>
      </c>
    </row>
    <row r="84" spans="24:46" ht="12.75">
      <c r="X84" s="240">
        <v>436</v>
      </c>
      <c r="Y84" s="259">
        <v>5.452</v>
      </c>
      <c r="Z84" s="241"/>
      <c r="AA84" s="242"/>
      <c r="AB84" s="243">
        <f t="shared" si="7"/>
        <v>0</v>
      </c>
      <c r="AC84" s="244" t="e">
        <f t="shared" si="8"/>
        <v>#DIV/0!</v>
      </c>
      <c r="AL84" s="284">
        <v>38446</v>
      </c>
      <c r="AM84" s="285">
        <v>0.21015046296296294</v>
      </c>
      <c r="AN84" s="207">
        <v>740</v>
      </c>
      <c r="AO84" s="207">
        <v>1550</v>
      </c>
      <c r="AP84" s="207">
        <v>-0.002</v>
      </c>
      <c r="AQ84" s="207">
        <v>-0.003</v>
      </c>
      <c r="AR84" s="207">
        <v>1550</v>
      </c>
      <c r="AS84" s="207">
        <v>-0.007</v>
      </c>
      <c r="AT84" s="207">
        <v>-0.021</v>
      </c>
    </row>
    <row r="85" spans="24:46" ht="12.75">
      <c r="X85" s="240">
        <v>441</v>
      </c>
      <c r="Y85" s="259">
        <v>5.452</v>
      </c>
      <c r="Z85" s="241"/>
      <c r="AA85" s="242"/>
      <c r="AB85" s="243">
        <f t="shared" si="7"/>
        <v>0.006380000000000052</v>
      </c>
      <c r="AC85" s="244" t="e">
        <f t="shared" si="8"/>
        <v>#DIV/0!</v>
      </c>
      <c r="AL85" s="284">
        <v>38446</v>
      </c>
      <c r="AM85" s="285">
        <v>0.21709490740740742</v>
      </c>
      <c r="AN85" s="207">
        <v>750</v>
      </c>
      <c r="AO85" s="207">
        <v>1550</v>
      </c>
      <c r="AP85" s="207">
        <v>0.001</v>
      </c>
      <c r="AQ85" s="207">
        <v>0.001</v>
      </c>
      <c r="AR85" s="207">
        <v>1550</v>
      </c>
      <c r="AS85" s="207">
        <v>0.004</v>
      </c>
      <c r="AT85" s="207">
        <v>-0.002</v>
      </c>
    </row>
    <row r="86" spans="24:46" ht="12.75">
      <c r="X86" s="240">
        <v>446</v>
      </c>
      <c r="Y86" s="259">
        <v>5.4201</v>
      </c>
      <c r="Z86" s="241"/>
      <c r="AA86" s="242"/>
      <c r="AB86" s="243">
        <f t="shared" si="7"/>
        <v>0</v>
      </c>
      <c r="AC86" s="244" t="e">
        <f t="shared" si="8"/>
        <v>#DIV/0!</v>
      </c>
      <c r="AL86" s="284">
        <v>38446</v>
      </c>
      <c r="AM86" s="285">
        <v>0.22403935185185186</v>
      </c>
      <c r="AN86" s="207">
        <v>760</v>
      </c>
      <c r="AO86" s="207">
        <v>1550</v>
      </c>
      <c r="AP86" s="207">
        <v>-0.001</v>
      </c>
      <c r="AQ86" s="207">
        <v>-0.002</v>
      </c>
      <c r="AR86" s="207">
        <v>1550</v>
      </c>
      <c r="AS86" s="207">
        <v>-0.007</v>
      </c>
      <c r="AT86" s="207">
        <v>-0.01</v>
      </c>
    </row>
    <row r="87" spans="24:46" ht="12.75">
      <c r="X87" s="240">
        <v>451</v>
      </c>
      <c r="Y87" s="259">
        <v>5.4201</v>
      </c>
      <c r="Z87" s="241"/>
      <c r="AA87" s="242"/>
      <c r="AB87" s="243">
        <f t="shared" si="7"/>
        <v>0.00017999999999993577</v>
      </c>
      <c r="AC87" s="244" t="e">
        <f t="shared" si="8"/>
        <v>#DIV/0!</v>
      </c>
      <c r="AL87" s="284">
        <v>38446</v>
      </c>
      <c r="AM87" s="285">
        <v>0.23098379629629628</v>
      </c>
      <c r="AN87" s="207">
        <v>770</v>
      </c>
      <c r="AO87" s="207">
        <v>1550</v>
      </c>
      <c r="AP87" s="207">
        <v>0</v>
      </c>
      <c r="AQ87" s="207">
        <v>-0.001</v>
      </c>
      <c r="AR87" s="207">
        <v>1550</v>
      </c>
      <c r="AS87" s="207">
        <v>0.017</v>
      </c>
      <c r="AT87" s="207">
        <v>0.003</v>
      </c>
    </row>
    <row r="88" spans="24:46" ht="12.75">
      <c r="X88" s="240">
        <v>456</v>
      </c>
      <c r="Y88" s="259">
        <v>5.4192</v>
      </c>
      <c r="Z88" s="241"/>
      <c r="AA88" s="242"/>
      <c r="AB88" s="243">
        <f t="shared" si="7"/>
        <v>-0.001019999999999932</v>
      </c>
      <c r="AC88" s="244" t="e">
        <f t="shared" si="8"/>
        <v>#DIV/0!</v>
      </c>
      <c r="AL88" s="284">
        <v>38446</v>
      </c>
      <c r="AM88" s="285">
        <v>0.23792824074074073</v>
      </c>
      <c r="AN88" s="207">
        <v>780</v>
      </c>
      <c r="AO88" s="207">
        <v>1550</v>
      </c>
      <c r="AP88" s="207">
        <v>-0.003</v>
      </c>
      <c r="AQ88" s="207">
        <v>-0.001</v>
      </c>
      <c r="AR88" s="207">
        <v>1550</v>
      </c>
      <c r="AS88" s="207">
        <v>0.008</v>
      </c>
      <c r="AT88" s="207">
        <v>-0.028</v>
      </c>
    </row>
    <row r="89" spans="24:46" ht="12.75">
      <c r="X89" s="240">
        <v>461</v>
      </c>
      <c r="Y89" s="259">
        <v>5.4243</v>
      </c>
      <c r="Z89" s="241"/>
      <c r="AA89" s="242"/>
      <c r="AB89" s="243">
        <f t="shared" si="7"/>
        <v>0</v>
      </c>
      <c r="AC89" s="244" t="e">
        <f t="shared" si="8"/>
        <v>#DIV/0!</v>
      </c>
      <c r="AL89" s="284">
        <v>38446</v>
      </c>
      <c r="AM89" s="285">
        <v>0.2448726851851852</v>
      </c>
      <c r="AN89" s="207">
        <v>790</v>
      </c>
      <c r="AO89" s="207">
        <v>1550</v>
      </c>
      <c r="AP89" s="207">
        <v>0.001</v>
      </c>
      <c r="AQ89" s="207">
        <v>0.001</v>
      </c>
      <c r="AR89" s="207">
        <v>1550</v>
      </c>
      <c r="AS89" s="207">
        <v>-0.056</v>
      </c>
      <c r="AT89" s="207">
        <v>0.024</v>
      </c>
    </row>
    <row r="90" spans="24:46" ht="12.75">
      <c r="X90" s="240">
        <v>466</v>
      </c>
      <c r="Y90" s="259">
        <v>5.4243</v>
      </c>
      <c r="Z90" s="241"/>
      <c r="AA90" s="242"/>
      <c r="AB90" s="243">
        <f t="shared" si="7"/>
        <v>0.008559999999999946</v>
      </c>
      <c r="AC90" s="244" t="e">
        <f t="shared" si="8"/>
        <v>#DIV/0!</v>
      </c>
      <c r="AL90" s="284">
        <v>38446</v>
      </c>
      <c r="AM90" s="285">
        <v>0.2518171296296296</v>
      </c>
      <c r="AN90" s="207">
        <v>800</v>
      </c>
      <c r="AO90" s="207">
        <v>1550</v>
      </c>
      <c r="AP90" s="207">
        <v>-0.001</v>
      </c>
      <c r="AQ90" s="207">
        <v>0</v>
      </c>
      <c r="AR90" s="207">
        <v>1550</v>
      </c>
      <c r="AS90" s="207">
        <v>0.023</v>
      </c>
      <c r="AT90" s="207">
        <v>0.012</v>
      </c>
    </row>
    <row r="91" spans="24:46" ht="12.75">
      <c r="X91" s="240">
        <v>471</v>
      </c>
      <c r="Y91" s="259">
        <v>5.3815</v>
      </c>
      <c r="Z91" s="241"/>
      <c r="AA91" s="242"/>
      <c r="AB91" s="243">
        <f t="shared" si="7"/>
        <v>0</v>
      </c>
      <c r="AC91" s="244" t="e">
        <f t="shared" si="8"/>
        <v>#DIV/0!</v>
      </c>
      <c r="AL91" s="284">
        <v>38446</v>
      </c>
      <c r="AM91" s="285">
        <v>0.2587615740740741</v>
      </c>
      <c r="AN91" s="207">
        <v>810</v>
      </c>
      <c r="AO91" s="207">
        <v>1550</v>
      </c>
      <c r="AP91" s="207">
        <v>0</v>
      </c>
      <c r="AQ91" s="207">
        <v>-0.001</v>
      </c>
      <c r="AR91" s="207">
        <v>1550</v>
      </c>
      <c r="AS91" s="207">
        <v>0.005</v>
      </c>
      <c r="AT91" s="207">
        <v>0.002</v>
      </c>
    </row>
    <row r="92" spans="24:46" ht="12.75">
      <c r="X92" s="240">
        <v>476</v>
      </c>
      <c r="Y92" s="259">
        <v>5.3815</v>
      </c>
      <c r="Z92" s="241"/>
      <c r="AA92" s="242"/>
      <c r="AB92" s="243">
        <f t="shared" si="7"/>
        <v>0.005039999999999978</v>
      </c>
      <c r="AC92" s="244" t="e">
        <f t="shared" si="8"/>
        <v>#DIV/0!</v>
      </c>
      <c r="AL92" s="284">
        <v>38446</v>
      </c>
      <c r="AM92" s="285">
        <v>0.26570601851851855</v>
      </c>
      <c r="AN92" s="207">
        <v>820</v>
      </c>
      <c r="AO92" s="207">
        <v>1550</v>
      </c>
      <c r="AP92" s="207">
        <v>0.001</v>
      </c>
      <c r="AQ92" s="207">
        <v>-0.001</v>
      </c>
      <c r="AR92" s="207">
        <v>1550</v>
      </c>
      <c r="AS92" s="207">
        <v>0.006</v>
      </c>
      <c r="AT92" s="207">
        <v>-0.007</v>
      </c>
    </row>
    <row r="93" spans="24:46" ht="12.75">
      <c r="X93" s="240">
        <v>481</v>
      </c>
      <c r="Y93" s="259">
        <v>5.3563</v>
      </c>
      <c r="Z93" s="241"/>
      <c r="AA93" s="242"/>
      <c r="AB93" s="243">
        <f t="shared" si="7"/>
        <v>0</v>
      </c>
      <c r="AC93" s="244" t="e">
        <f t="shared" si="8"/>
        <v>#DIV/0!</v>
      </c>
      <c r="AL93" s="284">
        <v>38446</v>
      </c>
      <c r="AM93" s="285">
        <v>0.27265046296296297</v>
      </c>
      <c r="AN93" s="207">
        <v>830</v>
      </c>
      <c r="AO93" s="207">
        <v>1550</v>
      </c>
      <c r="AP93" s="207">
        <v>-0.002</v>
      </c>
      <c r="AQ93" s="207">
        <v>-0.001</v>
      </c>
      <c r="AR93" s="207">
        <v>1550</v>
      </c>
      <c r="AS93" s="207">
        <v>0</v>
      </c>
      <c r="AT93" s="207">
        <v>-0.006</v>
      </c>
    </row>
    <row r="94" spans="24:46" ht="12.75">
      <c r="X94" s="240">
        <v>486</v>
      </c>
      <c r="Y94" s="259">
        <v>5.3563</v>
      </c>
      <c r="Z94" s="241"/>
      <c r="AA94" s="242"/>
      <c r="AB94" s="243">
        <f t="shared" si="7"/>
        <v>-0.004499999999999993</v>
      </c>
      <c r="AC94" s="244" t="e">
        <f t="shared" si="8"/>
        <v>#DIV/0!</v>
      </c>
      <c r="AL94" s="284">
        <v>38446</v>
      </c>
      <c r="AM94" s="285">
        <v>0.2795949074074074</v>
      </c>
      <c r="AN94" s="207">
        <v>840</v>
      </c>
      <c r="AO94" s="207">
        <v>1550</v>
      </c>
      <c r="AP94" s="207">
        <v>-0.003</v>
      </c>
      <c r="AQ94" s="207">
        <v>0</v>
      </c>
      <c r="AR94" s="207">
        <v>1550</v>
      </c>
      <c r="AS94" s="207">
        <v>0.002</v>
      </c>
      <c r="AT94" s="207">
        <v>-0.006</v>
      </c>
    </row>
    <row r="95" spans="24:46" ht="12.75">
      <c r="X95" s="240">
        <v>491</v>
      </c>
      <c r="Y95" s="259">
        <v>5.3788</v>
      </c>
      <c r="Z95" s="241"/>
      <c r="AA95" s="242"/>
      <c r="AB95" s="243">
        <f t="shared" si="7"/>
        <v>0</v>
      </c>
      <c r="AC95" s="244" t="e">
        <f t="shared" si="8"/>
        <v>#DIV/0!</v>
      </c>
      <c r="AL95" s="284">
        <v>38446</v>
      </c>
      <c r="AM95" s="285">
        <v>0.28655092592592596</v>
      </c>
      <c r="AN95" s="207">
        <v>850</v>
      </c>
      <c r="AO95" s="207">
        <v>1550</v>
      </c>
      <c r="AP95" s="207">
        <v>-0.002</v>
      </c>
      <c r="AQ95" s="207">
        <v>-0.002</v>
      </c>
      <c r="AR95" s="207">
        <v>1550</v>
      </c>
      <c r="AS95" s="207">
        <v>0.015</v>
      </c>
      <c r="AT95" s="207">
        <v>-0.033</v>
      </c>
    </row>
    <row r="96" spans="24:46" ht="12.75">
      <c r="X96" s="240">
        <v>496</v>
      </c>
      <c r="Y96" s="259">
        <v>5.3788</v>
      </c>
      <c r="Z96" s="241"/>
      <c r="AA96" s="242"/>
      <c r="AB96" s="243">
        <f t="shared" si="7"/>
        <v>0.0015399999999999637</v>
      </c>
      <c r="AC96" s="244" t="e">
        <f t="shared" si="8"/>
        <v>#DIV/0!</v>
      </c>
      <c r="AL96" s="284">
        <v>38446</v>
      </c>
      <c r="AM96" s="285">
        <v>0.2934953703703704</v>
      </c>
      <c r="AN96" s="207">
        <v>860</v>
      </c>
      <c r="AO96" s="207">
        <v>1550</v>
      </c>
      <c r="AP96" s="207">
        <v>-0.002</v>
      </c>
      <c r="AQ96" s="207">
        <v>-0.003</v>
      </c>
      <c r="AR96" s="207">
        <v>1550</v>
      </c>
      <c r="AS96" s="207">
        <v>0.004</v>
      </c>
      <c r="AT96" s="207">
        <v>0.005</v>
      </c>
    </row>
    <row r="97" spans="24:46" ht="12.75">
      <c r="X97" s="240">
        <v>501</v>
      </c>
      <c r="Y97" s="259">
        <v>5.3711</v>
      </c>
      <c r="Z97" s="241"/>
      <c r="AA97" s="242"/>
      <c r="AB97" s="243">
        <f t="shared" si="7"/>
        <v>0</v>
      </c>
      <c r="AC97" s="244" t="e">
        <f t="shared" si="8"/>
        <v>#DIV/0!</v>
      </c>
      <c r="AL97" s="284">
        <v>38446</v>
      </c>
      <c r="AM97" s="285">
        <v>0.3004398148148148</v>
      </c>
      <c r="AN97" s="207">
        <v>870</v>
      </c>
      <c r="AO97" s="207">
        <v>1550</v>
      </c>
      <c r="AP97" s="207">
        <v>0</v>
      </c>
      <c r="AQ97" s="207">
        <v>-0.001</v>
      </c>
      <c r="AR97" s="207">
        <v>1550</v>
      </c>
      <c r="AS97" s="207">
        <v>-0.014</v>
      </c>
      <c r="AT97" s="207">
        <v>0.007</v>
      </c>
    </row>
    <row r="98" spans="24:46" ht="12.75">
      <c r="X98" s="240">
        <v>506</v>
      </c>
      <c r="Y98" s="259">
        <v>5.3711</v>
      </c>
      <c r="Z98" s="241"/>
      <c r="AA98" s="242"/>
      <c r="AB98" s="243">
        <f t="shared" si="7"/>
        <v>0.006099999999999994</v>
      </c>
      <c r="AC98" s="244" t="e">
        <f t="shared" si="8"/>
        <v>#DIV/0!</v>
      </c>
      <c r="AL98" s="284">
        <v>38446</v>
      </c>
      <c r="AM98" s="285">
        <v>0.3073842592592593</v>
      </c>
      <c r="AN98" s="207">
        <v>880</v>
      </c>
      <c r="AO98" s="207">
        <v>1550</v>
      </c>
      <c r="AP98" s="207">
        <v>-0.002</v>
      </c>
      <c r="AQ98" s="207">
        <v>-0.002</v>
      </c>
      <c r="AR98" s="207">
        <v>1550</v>
      </c>
      <c r="AS98" s="207">
        <v>0.008</v>
      </c>
      <c r="AT98" s="207">
        <v>-0.009</v>
      </c>
    </row>
    <row r="99" spans="24:46" ht="12.75">
      <c r="X99" s="240">
        <v>511</v>
      </c>
      <c r="Y99" s="259">
        <v>5.3406</v>
      </c>
      <c r="Z99" s="241"/>
      <c r="AA99" s="242"/>
      <c r="AB99" s="243">
        <f t="shared" si="7"/>
        <v>0</v>
      </c>
      <c r="AC99" s="244" t="e">
        <f t="shared" si="8"/>
        <v>#DIV/0!</v>
      </c>
      <c r="AL99" s="284">
        <v>38446</v>
      </c>
      <c r="AM99" s="285">
        <v>0.3143287037037037</v>
      </c>
      <c r="AN99" s="207">
        <v>890</v>
      </c>
      <c r="AO99" s="207">
        <v>1550</v>
      </c>
      <c r="AP99" s="207">
        <v>-0.001</v>
      </c>
      <c r="AQ99" s="207">
        <v>-0.002</v>
      </c>
      <c r="AR99" s="207">
        <v>1550</v>
      </c>
      <c r="AS99" s="207">
        <v>0.005</v>
      </c>
      <c r="AT99" s="207">
        <v>0.011</v>
      </c>
    </row>
    <row r="100" spans="24:46" ht="12.75">
      <c r="X100" s="240">
        <v>516</v>
      </c>
      <c r="Y100" s="259">
        <v>5.3406</v>
      </c>
      <c r="Z100" s="241"/>
      <c r="AA100" s="242"/>
      <c r="AB100" s="243">
        <f t="shared" si="7"/>
        <v>0.0006600000000000605</v>
      </c>
      <c r="AC100" s="244" t="e">
        <f t="shared" si="8"/>
        <v>#DIV/0!</v>
      </c>
      <c r="AL100" s="284">
        <v>38446</v>
      </c>
      <c r="AM100" s="285">
        <v>0.32127314814814817</v>
      </c>
      <c r="AN100" s="207">
        <v>900</v>
      </c>
      <c r="AO100" s="207">
        <v>1550</v>
      </c>
      <c r="AP100" s="207">
        <v>-0.002</v>
      </c>
      <c r="AQ100" s="207">
        <v>-0.001</v>
      </c>
      <c r="AR100" s="207">
        <v>1550</v>
      </c>
      <c r="AS100" s="207">
        <v>-0.024</v>
      </c>
      <c r="AT100" s="207">
        <v>-0.006</v>
      </c>
    </row>
    <row r="101" spans="24:46" ht="12.75">
      <c r="X101" s="240">
        <v>521</v>
      </c>
      <c r="Y101" s="259">
        <v>5.3373</v>
      </c>
      <c r="Z101" s="241"/>
      <c r="AA101" s="242"/>
      <c r="AB101" s="243">
        <f t="shared" si="7"/>
        <v>0</v>
      </c>
      <c r="AC101" s="244" t="e">
        <f t="shared" si="8"/>
        <v>#DIV/0!</v>
      </c>
      <c r="AL101" s="284">
        <v>38446</v>
      </c>
      <c r="AM101" s="285">
        <v>0.3282175925925926</v>
      </c>
      <c r="AN101" s="207">
        <v>910</v>
      </c>
      <c r="AO101" s="207">
        <v>1550</v>
      </c>
      <c r="AP101" s="207">
        <v>0</v>
      </c>
      <c r="AQ101" s="207">
        <v>-0.003</v>
      </c>
      <c r="AR101" s="207">
        <v>1550</v>
      </c>
      <c r="AS101" s="207">
        <v>-0.025</v>
      </c>
      <c r="AT101" s="207">
        <v>0.002</v>
      </c>
    </row>
    <row r="102" spans="24:46" ht="12.75">
      <c r="X102" s="240">
        <v>526</v>
      </c>
      <c r="Y102" s="259">
        <v>5.3373</v>
      </c>
      <c r="Z102" s="241"/>
      <c r="AA102" s="242"/>
      <c r="AB102" s="243">
        <f t="shared" si="7"/>
        <v>0.0037399999999999877</v>
      </c>
      <c r="AC102" s="244" t="e">
        <f t="shared" si="8"/>
        <v>#DIV/0!</v>
      </c>
      <c r="AL102" s="284">
        <v>38446</v>
      </c>
      <c r="AM102" s="285">
        <v>0.335162037037037</v>
      </c>
      <c r="AN102" s="207">
        <v>920</v>
      </c>
      <c r="AO102" s="207">
        <v>1550</v>
      </c>
      <c r="AP102" s="207">
        <v>-0.001</v>
      </c>
      <c r="AQ102" s="207">
        <v>-0.003</v>
      </c>
      <c r="AR102" s="207">
        <v>1550</v>
      </c>
      <c r="AS102" s="207">
        <v>-0.035</v>
      </c>
      <c r="AT102" s="207">
        <v>0.015</v>
      </c>
    </row>
    <row r="103" spans="24:46" ht="12.75">
      <c r="X103" s="240">
        <v>531</v>
      </c>
      <c r="Y103" s="259">
        <v>5.3186</v>
      </c>
      <c r="Z103" s="241"/>
      <c r="AA103" s="242"/>
      <c r="AB103" s="243">
        <f t="shared" si="7"/>
        <v>0</v>
      </c>
      <c r="AC103" s="244" t="e">
        <f t="shared" si="8"/>
        <v>#DIV/0!</v>
      </c>
      <c r="AL103" s="284">
        <v>38446</v>
      </c>
      <c r="AM103" s="285">
        <v>0.34210648148148143</v>
      </c>
      <c r="AN103" s="207">
        <v>930</v>
      </c>
      <c r="AO103" s="207">
        <v>1550</v>
      </c>
      <c r="AP103" s="207">
        <v>-0.001</v>
      </c>
      <c r="AQ103" s="207">
        <v>-0.003</v>
      </c>
      <c r="AR103" s="207">
        <v>1550</v>
      </c>
      <c r="AS103" s="207">
        <v>0</v>
      </c>
      <c r="AT103" s="207">
        <v>0.01</v>
      </c>
    </row>
    <row r="104" spans="24:46" ht="12.75">
      <c r="X104" s="240">
        <v>536</v>
      </c>
      <c r="Y104" s="259">
        <v>5.3186</v>
      </c>
      <c r="Z104" s="241"/>
      <c r="AA104" s="242"/>
      <c r="AB104" s="243">
        <f t="shared" si="7"/>
        <v>7.999999999999118E-05</v>
      </c>
      <c r="AC104" s="244" t="e">
        <f t="shared" si="8"/>
        <v>#DIV/0!</v>
      </c>
      <c r="AL104" s="284">
        <v>38446</v>
      </c>
      <c r="AM104" s="285">
        <v>0.34905092592592596</v>
      </c>
      <c r="AN104" s="207">
        <v>940</v>
      </c>
      <c r="AO104" s="207">
        <v>1550</v>
      </c>
      <c r="AP104" s="207">
        <v>-0.001</v>
      </c>
      <c r="AQ104" s="207">
        <v>-0.002</v>
      </c>
      <c r="AR104" s="207">
        <v>1550</v>
      </c>
      <c r="AS104" s="207">
        <v>0.009</v>
      </c>
      <c r="AT104" s="207">
        <v>-0.01</v>
      </c>
    </row>
    <row r="105" spans="24:46" ht="12.75">
      <c r="X105" s="240">
        <v>541</v>
      </c>
      <c r="Y105" s="259">
        <v>5.3182</v>
      </c>
      <c r="Z105" s="241"/>
      <c r="AA105" s="242"/>
      <c r="AB105" s="243">
        <f t="shared" si="7"/>
        <v>0</v>
      </c>
      <c r="AC105" s="244" t="e">
        <f t="shared" si="8"/>
        <v>#DIV/0!</v>
      </c>
      <c r="AL105" s="284">
        <v>38446</v>
      </c>
      <c r="AM105" s="285">
        <v>0.3559953703703704</v>
      </c>
      <c r="AN105" s="207">
        <v>950</v>
      </c>
      <c r="AO105" s="207">
        <v>1550</v>
      </c>
      <c r="AP105" s="207">
        <v>-0.002</v>
      </c>
      <c r="AQ105" s="207">
        <v>-0.001</v>
      </c>
      <c r="AR105" s="207">
        <v>1550</v>
      </c>
      <c r="AS105" s="207">
        <v>-0.012</v>
      </c>
      <c r="AT105" s="207">
        <v>0.013</v>
      </c>
    </row>
    <row r="106" spans="24:46" ht="12.75">
      <c r="X106" s="240">
        <v>546</v>
      </c>
      <c r="Y106" s="259">
        <v>5.3182</v>
      </c>
      <c r="Z106" s="241"/>
      <c r="AA106" s="242"/>
      <c r="AB106" s="243">
        <f t="shared" si="7"/>
        <v>0.0033799999999999386</v>
      </c>
      <c r="AC106" s="244" t="e">
        <f t="shared" si="8"/>
        <v>#DIV/0!</v>
      </c>
      <c r="AL106" s="284">
        <v>38446</v>
      </c>
      <c r="AM106" s="285">
        <v>0.3629398148148148</v>
      </c>
      <c r="AN106" s="207">
        <v>960</v>
      </c>
      <c r="AO106" s="207">
        <v>1550</v>
      </c>
      <c r="AP106" s="207">
        <v>-0.003</v>
      </c>
      <c r="AQ106" s="207">
        <v>-0.001</v>
      </c>
      <c r="AR106" s="207">
        <v>1550</v>
      </c>
      <c r="AS106" s="207">
        <v>0.014</v>
      </c>
      <c r="AT106" s="207">
        <v>-0.002</v>
      </c>
    </row>
    <row r="107" spans="24:46" ht="12.75">
      <c r="X107" s="240">
        <v>551</v>
      </c>
      <c r="Y107" s="259">
        <v>5.3013</v>
      </c>
      <c r="Z107" s="241"/>
      <c r="AA107" s="242"/>
      <c r="AB107" s="243">
        <f t="shared" si="7"/>
        <v>0</v>
      </c>
      <c r="AC107" s="244" t="e">
        <f t="shared" si="8"/>
        <v>#DIV/0!</v>
      </c>
      <c r="AL107" s="284">
        <v>38446</v>
      </c>
      <c r="AM107" s="285">
        <v>0.3698842592592593</v>
      </c>
      <c r="AN107" s="207">
        <v>970</v>
      </c>
      <c r="AO107" s="207">
        <v>1550</v>
      </c>
      <c r="AP107" s="207">
        <v>-0.001</v>
      </c>
      <c r="AQ107" s="207">
        <v>-0.002</v>
      </c>
      <c r="AR107" s="207">
        <v>1550</v>
      </c>
      <c r="AS107" s="207">
        <v>0.01</v>
      </c>
      <c r="AT107" s="207">
        <v>0.009</v>
      </c>
    </row>
    <row r="108" spans="24:46" ht="12.75">
      <c r="X108" s="240">
        <v>556</v>
      </c>
      <c r="Y108" s="259">
        <v>5.3013</v>
      </c>
      <c r="Z108" s="241"/>
      <c r="AA108" s="242"/>
      <c r="AB108" s="243">
        <f t="shared" si="7"/>
        <v>0.002200000000000024</v>
      </c>
      <c r="AC108" s="244" t="e">
        <f t="shared" si="8"/>
        <v>#DIV/0!</v>
      </c>
      <c r="AL108" s="284">
        <v>38446</v>
      </c>
      <c r="AM108" s="285">
        <v>0.3768287037037037</v>
      </c>
      <c r="AN108" s="207">
        <v>980</v>
      </c>
      <c r="AO108" s="207">
        <v>1550</v>
      </c>
      <c r="AP108" s="207">
        <v>-0.002</v>
      </c>
      <c r="AQ108" s="207">
        <v>0</v>
      </c>
      <c r="AR108" s="207">
        <v>1550</v>
      </c>
      <c r="AS108" s="207">
        <v>-0.021</v>
      </c>
      <c r="AT108" s="207">
        <v>0.004</v>
      </c>
    </row>
    <row r="109" spans="24:46" ht="12.75">
      <c r="X109" s="240">
        <v>561</v>
      </c>
      <c r="Y109" s="259">
        <v>5.2903</v>
      </c>
      <c r="Z109" s="241"/>
      <c r="AA109" s="242"/>
      <c r="AB109" s="243">
        <f t="shared" si="7"/>
        <v>-0.0010999999999999233</v>
      </c>
      <c r="AC109" s="244" t="e">
        <f t="shared" si="8"/>
        <v>#DIV/0!</v>
      </c>
      <c r="AL109" s="284">
        <v>38446</v>
      </c>
      <c r="AM109" s="285">
        <v>0.3837731481481481</v>
      </c>
      <c r="AN109" s="207">
        <v>990</v>
      </c>
      <c r="AO109" s="207">
        <v>1550</v>
      </c>
      <c r="AP109" s="207">
        <v>0</v>
      </c>
      <c r="AQ109" s="207">
        <v>-0.001</v>
      </c>
      <c r="AR109" s="207">
        <v>1550</v>
      </c>
      <c r="AS109" s="207">
        <v>-0.017</v>
      </c>
      <c r="AT109" s="207">
        <v>0.004</v>
      </c>
    </row>
    <row r="110" spans="24:46" ht="12.75">
      <c r="X110" s="240">
        <v>566</v>
      </c>
      <c r="Y110" s="259">
        <v>5.2958</v>
      </c>
      <c r="Z110" s="241"/>
      <c r="AA110" s="242"/>
      <c r="AB110" s="243">
        <f t="shared" si="7"/>
        <v>0</v>
      </c>
      <c r="AC110" s="244" t="e">
        <f t="shared" si="8"/>
        <v>#DIV/0!</v>
      </c>
      <c r="AL110" s="284">
        <v>38446</v>
      </c>
      <c r="AM110" s="285">
        <v>0.3907175925925926</v>
      </c>
      <c r="AN110" s="207">
        <v>1000</v>
      </c>
      <c r="AO110" s="207">
        <v>1550</v>
      </c>
      <c r="AP110" s="207">
        <v>-0.002</v>
      </c>
      <c r="AQ110" s="207">
        <v>-0.003</v>
      </c>
      <c r="AR110" s="207">
        <v>1550</v>
      </c>
      <c r="AS110" s="207">
        <v>0.01</v>
      </c>
      <c r="AT110" s="207">
        <v>0.008</v>
      </c>
    </row>
    <row r="111" spans="24:46" ht="12.75">
      <c r="X111" s="240">
        <v>571</v>
      </c>
      <c r="Y111" s="259">
        <v>5.2958</v>
      </c>
      <c r="Z111" s="241"/>
      <c r="AA111" s="242"/>
      <c r="AB111" s="243">
        <f t="shared" si="7"/>
        <v>0.003979999999999961</v>
      </c>
      <c r="AC111" s="244" t="e">
        <f t="shared" si="8"/>
        <v>#DIV/0!</v>
      </c>
      <c r="AL111" s="284">
        <v>38446</v>
      </c>
      <c r="AM111" s="285">
        <v>0.3976388888888889</v>
      </c>
      <c r="AN111" s="207">
        <v>1010</v>
      </c>
      <c r="AO111" s="207">
        <v>1600</v>
      </c>
      <c r="AP111" s="207">
        <v>0</v>
      </c>
      <c r="AQ111" s="207">
        <v>-0.002</v>
      </c>
      <c r="AR111" s="207">
        <v>1600</v>
      </c>
      <c r="AS111" s="207">
        <v>0</v>
      </c>
      <c r="AT111" s="207">
        <v>0.037</v>
      </c>
    </row>
    <row r="112" spans="24:46" ht="12.75">
      <c r="X112" s="240">
        <v>576</v>
      </c>
      <c r="Y112" s="259">
        <v>5.2759</v>
      </c>
      <c r="Z112" s="241"/>
      <c r="AA112" s="242"/>
      <c r="AB112" s="243">
        <f t="shared" si="7"/>
        <v>0</v>
      </c>
      <c r="AC112" s="244" t="e">
        <f t="shared" si="8"/>
        <v>#DIV/0!</v>
      </c>
      <c r="AL112" s="286">
        <v>38446</v>
      </c>
      <c r="AM112" s="287">
        <v>0.40458333333333335</v>
      </c>
      <c r="AN112" s="288">
        <v>1020</v>
      </c>
      <c r="AO112" s="288">
        <v>1600</v>
      </c>
      <c r="AP112" s="288">
        <v>-0.002</v>
      </c>
      <c r="AQ112" s="288">
        <v>-0.001</v>
      </c>
      <c r="AR112" s="288">
        <v>1600</v>
      </c>
      <c r="AS112" s="288">
        <v>-0.02</v>
      </c>
      <c r="AT112" s="288">
        <v>0.006</v>
      </c>
    </row>
    <row r="113" spans="24:46" ht="12.75">
      <c r="X113" s="240">
        <v>581</v>
      </c>
      <c r="Y113" s="259">
        <v>5.2759</v>
      </c>
      <c r="Z113" s="241"/>
      <c r="AA113" s="242"/>
      <c r="AB113" s="243">
        <f t="shared" si="7"/>
        <v>0.002999999999999936</v>
      </c>
      <c r="AC113" s="244" t="e">
        <f t="shared" si="8"/>
        <v>#DIV/0!</v>
      </c>
      <c r="AL113" s="286">
        <v>38446</v>
      </c>
      <c r="AM113" s="287">
        <v>0.41152777777777777</v>
      </c>
      <c r="AN113" s="288">
        <v>1030</v>
      </c>
      <c r="AO113" s="288">
        <v>1600</v>
      </c>
      <c r="AP113" s="288">
        <v>-0.002</v>
      </c>
      <c r="AQ113" s="288">
        <v>-0.003</v>
      </c>
      <c r="AR113" s="288">
        <v>1600</v>
      </c>
      <c r="AS113" s="288">
        <v>-0.018</v>
      </c>
      <c r="AT113" s="288">
        <v>0.001</v>
      </c>
    </row>
    <row r="114" spans="24:46" ht="12.75">
      <c r="X114" s="240">
        <v>586</v>
      </c>
      <c r="Y114" s="259">
        <v>5.2609</v>
      </c>
      <c r="Z114" s="241"/>
      <c r="AA114" s="242"/>
      <c r="AB114" s="243">
        <f t="shared" si="7"/>
        <v>0</v>
      </c>
      <c r="AC114" s="244" t="e">
        <f t="shared" si="8"/>
        <v>#DIV/0!</v>
      </c>
      <c r="AL114" s="286">
        <v>38446</v>
      </c>
      <c r="AM114" s="287">
        <v>0.4184722222222222</v>
      </c>
      <c r="AN114" s="288">
        <v>1040</v>
      </c>
      <c r="AO114" s="288">
        <v>1600</v>
      </c>
      <c r="AP114" s="288">
        <v>-0.002</v>
      </c>
      <c r="AQ114" s="288">
        <v>-0.004</v>
      </c>
      <c r="AR114" s="288">
        <v>1600</v>
      </c>
      <c r="AS114" s="288">
        <v>0.02</v>
      </c>
      <c r="AT114" s="288">
        <v>-0.012</v>
      </c>
    </row>
    <row r="115" spans="24:46" ht="12.75">
      <c r="X115" s="240">
        <v>591</v>
      </c>
      <c r="Y115" s="259">
        <v>5.2609</v>
      </c>
      <c r="Z115" s="241"/>
      <c r="AA115" s="242"/>
      <c r="AB115" s="243">
        <f t="shared" si="7"/>
        <v>0.002480000000000082</v>
      </c>
      <c r="AC115" s="244" t="e">
        <f t="shared" si="8"/>
        <v>#DIV/0!</v>
      </c>
      <c r="AL115" s="286">
        <v>38446</v>
      </c>
      <c r="AM115" s="287">
        <v>0.4254166666666667</v>
      </c>
      <c r="AN115" s="288">
        <v>1050</v>
      </c>
      <c r="AO115" s="288">
        <v>1600</v>
      </c>
      <c r="AP115" s="288">
        <v>0.001</v>
      </c>
      <c r="AQ115" s="288">
        <v>-0.003</v>
      </c>
      <c r="AR115" s="288">
        <v>1600</v>
      </c>
      <c r="AS115" s="288">
        <v>0.005</v>
      </c>
      <c r="AT115" s="288">
        <v>0.053</v>
      </c>
    </row>
    <row r="116" spans="24:46" ht="12.75">
      <c r="X116" s="240">
        <v>596</v>
      </c>
      <c r="Y116" s="259">
        <v>5.2485</v>
      </c>
      <c r="Z116" s="241"/>
      <c r="AA116" s="242"/>
      <c r="AB116" s="243">
        <f t="shared" si="7"/>
        <v>0</v>
      </c>
      <c r="AC116" s="244" t="e">
        <f t="shared" si="8"/>
        <v>#DIV/0!</v>
      </c>
      <c r="AL116" s="286">
        <v>38446</v>
      </c>
      <c r="AM116" s="287">
        <v>0.43236111111111114</v>
      </c>
      <c r="AN116" s="288">
        <v>1060</v>
      </c>
      <c r="AO116" s="288">
        <v>1600</v>
      </c>
      <c r="AP116" s="288">
        <v>-0.001</v>
      </c>
      <c r="AQ116" s="288">
        <v>-0.002</v>
      </c>
      <c r="AR116" s="288">
        <v>1600</v>
      </c>
      <c r="AS116" s="288">
        <v>0.014</v>
      </c>
      <c r="AT116" s="288">
        <v>0.014</v>
      </c>
    </row>
    <row r="117" spans="24:46" ht="12.75">
      <c r="X117" s="240">
        <v>601</v>
      </c>
      <c r="Y117" s="259">
        <v>5.2485</v>
      </c>
      <c r="Z117" s="241"/>
      <c r="AA117" s="242"/>
      <c r="AB117" s="243">
        <f t="shared" si="7"/>
        <v>0.0047399999999999665</v>
      </c>
      <c r="AC117" s="244" t="e">
        <f t="shared" si="8"/>
        <v>#DIV/0!</v>
      </c>
      <c r="AL117" s="286">
        <v>38446</v>
      </c>
      <c r="AM117" s="287">
        <v>0.43930555555555556</v>
      </c>
      <c r="AN117" s="288">
        <v>1070</v>
      </c>
      <c r="AO117" s="288">
        <v>1600</v>
      </c>
      <c r="AP117" s="288">
        <v>-0.002</v>
      </c>
      <c r="AQ117" s="288">
        <v>-0.003</v>
      </c>
      <c r="AR117" s="288">
        <v>1600</v>
      </c>
      <c r="AS117" s="288">
        <v>0.003</v>
      </c>
      <c r="AT117" s="288">
        <v>0.035</v>
      </c>
    </row>
    <row r="118" spans="24:46" ht="12.75">
      <c r="X118" s="240">
        <v>606</v>
      </c>
      <c r="Y118" s="259">
        <v>5.2248</v>
      </c>
      <c r="Z118" s="241"/>
      <c r="AA118" s="242"/>
      <c r="AB118" s="243">
        <f t="shared" si="7"/>
        <v>0</v>
      </c>
      <c r="AC118" s="244" t="e">
        <f t="shared" si="8"/>
        <v>#DIV/0!</v>
      </c>
      <c r="AL118" s="286">
        <v>38446</v>
      </c>
      <c r="AM118" s="287">
        <v>0.44625</v>
      </c>
      <c r="AN118" s="288">
        <v>1080</v>
      </c>
      <c r="AO118" s="288">
        <v>1600</v>
      </c>
      <c r="AP118" s="288">
        <v>-0.002</v>
      </c>
      <c r="AQ118" s="288">
        <v>-0.002</v>
      </c>
      <c r="AR118" s="288">
        <v>1600</v>
      </c>
      <c r="AS118" s="288">
        <v>-0.029</v>
      </c>
      <c r="AT118" s="288">
        <v>0.002</v>
      </c>
    </row>
    <row r="119" spans="24:46" ht="12.75">
      <c r="X119" s="240">
        <v>611</v>
      </c>
      <c r="Y119" s="259">
        <v>5.2248</v>
      </c>
      <c r="Z119" s="241"/>
      <c r="AA119" s="242"/>
      <c r="AB119" s="243">
        <f t="shared" si="7"/>
        <v>0.0005399999999999849</v>
      </c>
      <c r="AC119" s="244" t="e">
        <f t="shared" si="8"/>
        <v>#DIV/0!</v>
      </c>
      <c r="AL119" s="286">
        <v>38446</v>
      </c>
      <c r="AM119" s="287">
        <v>0.45319444444444446</v>
      </c>
      <c r="AN119" s="288">
        <v>1090</v>
      </c>
      <c r="AO119" s="288">
        <v>1600</v>
      </c>
      <c r="AP119" s="288">
        <v>-0.001</v>
      </c>
      <c r="AQ119" s="288">
        <v>-0.002</v>
      </c>
      <c r="AR119" s="288">
        <v>1600</v>
      </c>
      <c r="AS119" s="288">
        <v>0.005</v>
      </c>
      <c r="AT119" s="288">
        <v>0.02</v>
      </c>
    </row>
    <row r="120" spans="24:46" ht="12.75">
      <c r="X120" s="240">
        <v>616</v>
      </c>
      <c r="Y120" s="259">
        <v>5.2221</v>
      </c>
      <c r="Z120" s="241"/>
      <c r="AA120" s="242"/>
      <c r="AB120" s="243">
        <f t="shared" si="7"/>
        <v>0</v>
      </c>
      <c r="AC120" s="244" t="e">
        <f t="shared" si="8"/>
        <v>#DIV/0!</v>
      </c>
      <c r="AL120" s="286">
        <v>38446</v>
      </c>
      <c r="AM120" s="287">
        <v>0.4601388888888889</v>
      </c>
      <c r="AN120" s="288">
        <v>1100</v>
      </c>
      <c r="AO120" s="288">
        <v>1600</v>
      </c>
      <c r="AP120" s="288">
        <v>-0.001</v>
      </c>
      <c r="AQ120" s="288">
        <v>-0.001</v>
      </c>
      <c r="AR120" s="288">
        <v>1600</v>
      </c>
      <c r="AS120" s="288">
        <v>-0.009</v>
      </c>
      <c r="AT120" s="288">
        <v>0.002</v>
      </c>
    </row>
    <row r="121" spans="24:46" ht="12.75">
      <c r="X121" s="240">
        <v>621</v>
      </c>
      <c r="Y121" s="259">
        <v>5.2221</v>
      </c>
      <c r="Z121" s="241"/>
      <c r="AA121" s="242"/>
      <c r="AB121" s="243">
        <f t="shared" si="7"/>
        <v>1.9999999999953388E-05</v>
      </c>
      <c r="AC121" s="244" t="e">
        <f t="shared" si="8"/>
        <v>#DIV/0!</v>
      </c>
      <c r="AL121" s="286">
        <v>38446</v>
      </c>
      <c r="AM121" s="287">
        <v>0.46708333333333335</v>
      </c>
      <c r="AN121" s="288">
        <v>1110</v>
      </c>
      <c r="AO121" s="288">
        <v>1600</v>
      </c>
      <c r="AP121" s="288">
        <v>-0.002</v>
      </c>
      <c r="AQ121" s="288">
        <v>-0.002</v>
      </c>
      <c r="AR121" s="288">
        <v>1600</v>
      </c>
      <c r="AS121" s="288">
        <v>0.001</v>
      </c>
      <c r="AT121" s="288">
        <v>-0.019</v>
      </c>
    </row>
    <row r="122" spans="24:46" ht="12.75">
      <c r="X122" s="240">
        <v>626</v>
      </c>
      <c r="Y122" s="259">
        <v>5.222</v>
      </c>
      <c r="Z122" s="241"/>
      <c r="AA122" s="242"/>
      <c r="AB122" s="243">
        <f t="shared" si="7"/>
        <v>0</v>
      </c>
      <c r="AC122" s="244" t="e">
        <f t="shared" si="8"/>
        <v>#DIV/0!</v>
      </c>
      <c r="AL122" s="286">
        <v>38446</v>
      </c>
      <c r="AM122" s="287">
        <v>0.47402777777777777</v>
      </c>
      <c r="AN122" s="288">
        <v>1120</v>
      </c>
      <c r="AO122" s="288">
        <v>1600</v>
      </c>
      <c r="AP122" s="288">
        <v>-0.002</v>
      </c>
      <c r="AQ122" s="288">
        <v>-0.002</v>
      </c>
      <c r="AR122" s="288">
        <v>1600</v>
      </c>
      <c r="AS122" s="288">
        <v>-0.019</v>
      </c>
      <c r="AT122" s="288">
        <v>-0.017</v>
      </c>
    </row>
    <row r="123" spans="24:46" ht="12.75">
      <c r="X123" s="240">
        <v>631</v>
      </c>
      <c r="Y123" s="259">
        <v>5.222</v>
      </c>
      <c r="Z123" s="241"/>
      <c r="AA123" s="242"/>
      <c r="AB123" s="243">
        <f t="shared" si="7"/>
        <v>0.0033400000000000317</v>
      </c>
      <c r="AC123" s="244" t="e">
        <f t="shared" si="8"/>
        <v>#DIV/0!</v>
      </c>
      <c r="AL123" s="286">
        <v>38446</v>
      </c>
      <c r="AM123" s="287">
        <v>0.4809722222222222</v>
      </c>
      <c r="AN123" s="288">
        <v>1130</v>
      </c>
      <c r="AO123" s="288">
        <v>1600</v>
      </c>
      <c r="AP123" s="288">
        <v>-0.001</v>
      </c>
      <c r="AQ123" s="288">
        <v>-0.003</v>
      </c>
      <c r="AR123" s="288">
        <v>1600</v>
      </c>
      <c r="AS123" s="288">
        <v>0.002</v>
      </c>
      <c r="AT123" s="288">
        <v>0</v>
      </c>
    </row>
    <row r="124" spans="24:46" ht="12.75">
      <c r="X124" s="240">
        <v>636</v>
      </c>
      <c r="Y124" s="259">
        <v>5.2053</v>
      </c>
      <c r="Z124" s="241"/>
      <c r="AA124" s="242"/>
      <c r="AB124" s="243">
        <f t="shared" si="7"/>
        <v>-0.004499999999999993</v>
      </c>
      <c r="AC124" s="244" t="e">
        <f t="shared" si="8"/>
        <v>#DIV/0!</v>
      </c>
      <c r="AL124" s="286">
        <v>38446</v>
      </c>
      <c r="AM124" s="287">
        <v>0.4879166666666667</v>
      </c>
      <c r="AN124" s="288">
        <v>1140</v>
      </c>
      <c r="AO124" s="288">
        <v>1600</v>
      </c>
      <c r="AP124" s="288">
        <v>-0.002</v>
      </c>
      <c r="AQ124" s="288">
        <v>-0.004</v>
      </c>
      <c r="AR124" s="288">
        <v>1600</v>
      </c>
      <c r="AS124" s="288">
        <v>-0.009</v>
      </c>
      <c r="AT124" s="288">
        <v>-0.006</v>
      </c>
    </row>
    <row r="125" spans="24:46" ht="12.75">
      <c r="X125" s="240">
        <v>641</v>
      </c>
      <c r="Y125" s="259">
        <v>5.2278</v>
      </c>
      <c r="Z125" s="241"/>
      <c r="AA125" s="242"/>
      <c r="AB125" s="243">
        <f t="shared" si="7"/>
        <v>0.006460000000000044</v>
      </c>
      <c r="AC125" s="244" t="e">
        <f t="shared" si="8"/>
        <v>#DIV/0!</v>
      </c>
      <c r="AL125" s="286">
        <v>38446</v>
      </c>
      <c r="AM125" s="287">
        <v>0.49486111111111114</v>
      </c>
      <c r="AN125" s="288">
        <v>1150</v>
      </c>
      <c r="AO125" s="288">
        <v>1600</v>
      </c>
      <c r="AP125" s="288">
        <v>-0.001</v>
      </c>
      <c r="AQ125" s="288">
        <v>-0.003</v>
      </c>
      <c r="AR125" s="288">
        <v>1600</v>
      </c>
      <c r="AS125" s="288">
        <v>0.002</v>
      </c>
      <c r="AT125" s="288">
        <v>-0.008</v>
      </c>
    </row>
    <row r="126" spans="24:46" ht="12.75">
      <c r="X126" s="240">
        <v>646</v>
      </c>
      <c r="Y126" s="259">
        <v>5.1955</v>
      </c>
      <c r="Z126" s="241"/>
      <c r="AA126" s="242"/>
      <c r="AB126" s="243">
        <f t="shared" si="7"/>
        <v>-0.00475999999999992</v>
      </c>
      <c r="AC126" s="244" t="e">
        <f t="shared" si="8"/>
        <v>#DIV/0!</v>
      </c>
      <c r="AL126" s="286">
        <v>38446</v>
      </c>
      <c r="AM126" s="287">
        <v>0.5018055555555555</v>
      </c>
      <c r="AN126" s="288">
        <v>1160</v>
      </c>
      <c r="AO126" s="288">
        <v>1600</v>
      </c>
      <c r="AP126" s="288">
        <v>-0.002</v>
      </c>
      <c r="AQ126" s="288">
        <v>-0.003</v>
      </c>
      <c r="AR126" s="288">
        <v>1600</v>
      </c>
      <c r="AS126" s="288">
        <v>-0.002</v>
      </c>
      <c r="AT126" s="288">
        <v>0.005</v>
      </c>
    </row>
    <row r="127" spans="24:46" ht="12.75">
      <c r="X127" s="240">
        <v>651</v>
      </c>
      <c r="Y127" s="259">
        <v>5.2193</v>
      </c>
      <c r="Z127" s="241"/>
      <c r="AA127" s="242"/>
      <c r="AB127" s="243">
        <f t="shared" si="7"/>
        <v>0</v>
      </c>
      <c r="AC127" s="244" t="e">
        <f t="shared" si="8"/>
        <v>#DIV/0!</v>
      </c>
      <c r="AL127" s="286">
        <v>38446</v>
      </c>
      <c r="AM127" s="287">
        <v>0.50875</v>
      </c>
      <c r="AN127" s="288">
        <v>1170</v>
      </c>
      <c r="AO127" s="288">
        <v>1600</v>
      </c>
      <c r="AP127" s="288">
        <v>0</v>
      </c>
      <c r="AQ127" s="288">
        <v>-0.003</v>
      </c>
      <c r="AR127" s="288">
        <v>1600</v>
      </c>
      <c r="AS127" s="288">
        <v>0</v>
      </c>
      <c r="AT127" s="288">
        <v>0.001</v>
      </c>
    </row>
    <row r="128" spans="24:46" ht="12.75">
      <c r="X128" s="240">
        <v>656</v>
      </c>
      <c r="Y128" s="259">
        <v>5.2193</v>
      </c>
      <c r="Z128" s="241"/>
      <c r="AA128" s="242"/>
      <c r="AB128" s="243">
        <f t="shared" si="7"/>
        <v>0.0034999999999998366</v>
      </c>
      <c r="AC128" s="244" t="e">
        <f t="shared" si="8"/>
        <v>#DIV/0!</v>
      </c>
      <c r="AL128" s="286">
        <v>38446</v>
      </c>
      <c r="AM128" s="287">
        <v>0.5156944444444445</v>
      </c>
      <c r="AN128" s="288">
        <v>1180</v>
      </c>
      <c r="AO128" s="288">
        <v>1600</v>
      </c>
      <c r="AP128" s="288">
        <v>-0.002</v>
      </c>
      <c r="AQ128" s="288">
        <v>-0.004</v>
      </c>
      <c r="AR128" s="288">
        <v>1600</v>
      </c>
      <c r="AS128" s="288">
        <v>0.01</v>
      </c>
      <c r="AT128" s="288">
        <v>0.004</v>
      </c>
    </row>
    <row r="129" spans="24:46" ht="12.75">
      <c r="X129" s="240">
        <v>661</v>
      </c>
      <c r="Y129" s="259">
        <v>5.2018</v>
      </c>
      <c r="Z129" s="241"/>
      <c r="AA129" s="242"/>
      <c r="AB129" s="243">
        <f t="shared" si="7"/>
        <v>0</v>
      </c>
      <c r="AC129" s="244" t="e">
        <f t="shared" si="8"/>
        <v>#DIV/0!</v>
      </c>
      <c r="AL129" s="284">
        <v>38446</v>
      </c>
      <c r="AM129" s="285">
        <v>0.5226388888888889</v>
      </c>
      <c r="AN129" s="207">
        <v>1190</v>
      </c>
      <c r="AO129" s="207">
        <v>1600</v>
      </c>
      <c r="AP129" s="207">
        <v>-0.002</v>
      </c>
      <c r="AQ129" s="207">
        <v>-0.004</v>
      </c>
      <c r="AR129" s="207">
        <v>1600</v>
      </c>
      <c r="AS129" s="207">
        <v>-0.003</v>
      </c>
      <c r="AT129" s="207">
        <v>-0.01</v>
      </c>
    </row>
    <row r="130" spans="24:46" ht="12.75">
      <c r="X130" s="240">
        <v>666</v>
      </c>
      <c r="Y130" s="259">
        <v>5.2018</v>
      </c>
      <c r="Z130" s="241"/>
      <c r="AA130" s="242"/>
      <c r="AB130" s="243">
        <f t="shared" si="7"/>
        <v>0.004840000000000089</v>
      </c>
      <c r="AC130" s="244" t="e">
        <f t="shared" si="8"/>
        <v>#DIV/0!</v>
      </c>
      <c r="AL130" s="284">
        <v>38446</v>
      </c>
      <c r="AM130" s="285">
        <v>0.5295486111111111</v>
      </c>
      <c r="AN130" s="207">
        <v>1200</v>
      </c>
      <c r="AO130" s="207">
        <v>1650</v>
      </c>
      <c r="AP130" s="207">
        <v>-0.003</v>
      </c>
      <c r="AQ130" s="207">
        <v>-0.004</v>
      </c>
      <c r="AR130" s="207">
        <v>1650</v>
      </c>
      <c r="AS130" s="207">
        <v>0.013</v>
      </c>
      <c r="AT130" s="207">
        <v>-0.026</v>
      </c>
    </row>
    <row r="131" spans="24:46" ht="12.75">
      <c r="X131" s="240">
        <v>671</v>
      </c>
      <c r="Y131" s="259">
        <v>5.1776</v>
      </c>
      <c r="Z131" s="241"/>
      <c r="AA131" s="242"/>
      <c r="AB131" s="243">
        <f t="shared" si="7"/>
        <v>0</v>
      </c>
      <c r="AC131" s="244" t="e">
        <f t="shared" si="8"/>
        <v>#DIV/0!</v>
      </c>
      <c r="AL131" s="284">
        <v>38446</v>
      </c>
      <c r="AM131" s="285">
        <v>0.5364930555555555</v>
      </c>
      <c r="AN131" s="207">
        <v>1210</v>
      </c>
      <c r="AO131" s="207">
        <v>1650</v>
      </c>
      <c r="AP131" s="207">
        <v>-0.002</v>
      </c>
      <c r="AQ131" s="207">
        <v>-0.003</v>
      </c>
      <c r="AR131" s="207">
        <v>1650</v>
      </c>
      <c r="AS131" s="207">
        <v>-0.013</v>
      </c>
      <c r="AT131" s="207">
        <v>0.003</v>
      </c>
    </row>
    <row r="132" spans="24:46" ht="12.75">
      <c r="X132" s="240">
        <v>676</v>
      </c>
      <c r="Y132" s="259">
        <v>5.1776</v>
      </c>
      <c r="Z132" s="241"/>
      <c r="AA132" s="242"/>
      <c r="AB132" s="243">
        <f t="shared" si="7"/>
        <v>0.005659999999999954</v>
      </c>
      <c r="AC132" s="244" t="e">
        <f t="shared" si="8"/>
        <v>#DIV/0!</v>
      </c>
      <c r="AL132" s="284">
        <v>38446</v>
      </c>
      <c r="AM132" s="285">
        <v>0.5434375</v>
      </c>
      <c r="AN132" s="207">
        <v>1220</v>
      </c>
      <c r="AO132" s="207">
        <v>1650</v>
      </c>
      <c r="AP132" s="207">
        <v>0</v>
      </c>
      <c r="AQ132" s="207">
        <v>-0.003</v>
      </c>
      <c r="AR132" s="207">
        <v>1650</v>
      </c>
      <c r="AS132" s="207">
        <v>-0.02</v>
      </c>
      <c r="AT132" s="207">
        <v>0.003</v>
      </c>
    </row>
    <row r="133" spans="24:46" ht="12.75">
      <c r="X133" s="240">
        <v>681</v>
      </c>
      <c r="Y133" s="259">
        <v>5.1493</v>
      </c>
      <c r="Z133" s="241"/>
      <c r="AA133" s="242"/>
      <c r="AB133" s="243">
        <f t="shared" si="7"/>
        <v>0</v>
      </c>
      <c r="AC133" s="244" t="e">
        <f t="shared" si="8"/>
        <v>#DIV/0!</v>
      </c>
      <c r="AL133" s="284">
        <v>38446</v>
      </c>
      <c r="AM133" s="285">
        <v>0.5503819444444444</v>
      </c>
      <c r="AN133" s="207">
        <v>1230</v>
      </c>
      <c r="AO133" s="207">
        <v>1650</v>
      </c>
      <c r="AP133" s="207">
        <v>0</v>
      </c>
      <c r="AQ133" s="207">
        <v>-0.005</v>
      </c>
      <c r="AR133" s="207">
        <v>1650</v>
      </c>
      <c r="AS133" s="207">
        <v>-0.021</v>
      </c>
      <c r="AT133" s="207">
        <v>0.013</v>
      </c>
    </row>
    <row r="134" spans="24:46" ht="12.75">
      <c r="X134" s="240">
        <v>686</v>
      </c>
      <c r="Y134" s="259">
        <v>5.1493</v>
      </c>
      <c r="Z134" s="241"/>
      <c r="AA134" s="242"/>
      <c r="AB134" s="243">
        <f t="shared" si="7"/>
        <v>0.008040000000000092</v>
      </c>
      <c r="AC134" s="244" t="e">
        <f t="shared" si="8"/>
        <v>#DIV/0!</v>
      </c>
      <c r="AL134" s="284">
        <v>38446</v>
      </c>
      <c r="AM134" s="285">
        <v>0.5573263888888889</v>
      </c>
      <c r="AN134" s="207">
        <v>1240</v>
      </c>
      <c r="AO134" s="207">
        <v>1650</v>
      </c>
      <c r="AP134" s="207">
        <v>0</v>
      </c>
      <c r="AQ134" s="207">
        <v>-0.002</v>
      </c>
      <c r="AR134" s="207">
        <v>1650</v>
      </c>
      <c r="AS134" s="207">
        <v>-0.004</v>
      </c>
      <c r="AT134" s="207">
        <v>0.004</v>
      </c>
    </row>
    <row r="135" spans="24:46" ht="12.75">
      <c r="X135" s="240">
        <v>691</v>
      </c>
      <c r="Y135" s="259">
        <v>5.1091</v>
      </c>
      <c r="Z135" s="241"/>
      <c r="AA135" s="242"/>
      <c r="AB135" s="243">
        <f aca="true" t="shared" si="13" ref="AB135:AB197">(Y135-Y136)/(X136-X135)</f>
        <v>0</v>
      </c>
      <c r="AC135" s="244" t="e">
        <f aca="true" t="shared" si="14" ref="AC135:AC197">(AA135-AA136)/(Z136-Z135)</f>
        <v>#DIV/0!</v>
      </c>
      <c r="AL135" s="284">
        <v>38446</v>
      </c>
      <c r="AM135" s="285">
        <v>0.5642708333333334</v>
      </c>
      <c r="AN135" s="207">
        <v>1250</v>
      </c>
      <c r="AO135" s="207">
        <v>1650</v>
      </c>
      <c r="AP135" s="207">
        <v>-0.004</v>
      </c>
      <c r="AQ135" s="207">
        <v>-0.003</v>
      </c>
      <c r="AR135" s="207">
        <v>1650</v>
      </c>
      <c r="AS135" s="207">
        <v>-0.012</v>
      </c>
      <c r="AT135" s="207">
        <v>0.014</v>
      </c>
    </row>
    <row r="136" spans="24:46" ht="12.75">
      <c r="X136" s="240">
        <v>696</v>
      </c>
      <c r="Y136" s="259">
        <v>5.1091</v>
      </c>
      <c r="Z136" s="241"/>
      <c r="AA136" s="242"/>
      <c r="AB136" s="243">
        <f t="shared" si="13"/>
        <v>-0.005080000000000062</v>
      </c>
      <c r="AC136" s="244" t="e">
        <f t="shared" si="14"/>
        <v>#DIV/0!</v>
      </c>
      <c r="AL136" s="284">
        <v>38446</v>
      </c>
      <c r="AM136" s="285">
        <v>0.5712152777777778</v>
      </c>
      <c r="AN136" s="207">
        <v>1260</v>
      </c>
      <c r="AO136" s="207">
        <v>1650</v>
      </c>
      <c r="AP136" s="207">
        <v>-0.001</v>
      </c>
      <c r="AQ136" s="207">
        <v>-0.003</v>
      </c>
      <c r="AR136" s="207">
        <v>1650</v>
      </c>
      <c r="AS136" s="207">
        <v>0.003</v>
      </c>
      <c r="AT136" s="207">
        <v>-0.004</v>
      </c>
    </row>
    <row r="137" spans="24:46" ht="12.75">
      <c r="X137" s="240">
        <v>701</v>
      </c>
      <c r="Y137" s="259">
        <v>5.1345</v>
      </c>
      <c r="Z137" s="241"/>
      <c r="AA137" s="242"/>
      <c r="AB137" s="243">
        <f t="shared" si="13"/>
        <v>0</v>
      </c>
      <c r="AC137" s="244" t="e">
        <f t="shared" si="14"/>
        <v>#DIV/0!</v>
      </c>
      <c r="AL137" s="284">
        <v>38446</v>
      </c>
      <c r="AM137" s="285">
        <v>0.5781597222222222</v>
      </c>
      <c r="AN137" s="207">
        <v>1270</v>
      </c>
      <c r="AO137" s="207">
        <v>1650</v>
      </c>
      <c r="AP137" s="207">
        <v>-0.004</v>
      </c>
      <c r="AQ137" s="207">
        <v>-0.003</v>
      </c>
      <c r="AR137" s="207">
        <v>1650</v>
      </c>
      <c r="AS137" s="207">
        <v>-0.014</v>
      </c>
      <c r="AT137" s="207">
        <v>0.042</v>
      </c>
    </row>
    <row r="138" spans="24:46" ht="12.75">
      <c r="X138" s="240">
        <v>706</v>
      </c>
      <c r="Y138" s="259">
        <v>5.1345</v>
      </c>
      <c r="Z138" s="241"/>
      <c r="AA138" s="242"/>
      <c r="AB138" s="243">
        <f t="shared" si="13"/>
        <v>0.0035800000000000055</v>
      </c>
      <c r="AC138" s="244" t="e">
        <f t="shared" si="14"/>
        <v>#DIV/0!</v>
      </c>
      <c r="AL138" s="284">
        <v>38446</v>
      </c>
      <c r="AM138" s="285">
        <v>0.5851041666666666</v>
      </c>
      <c r="AN138" s="207">
        <v>1280</v>
      </c>
      <c r="AO138" s="207">
        <v>1650</v>
      </c>
      <c r="AP138" s="207">
        <v>-0.004</v>
      </c>
      <c r="AQ138" s="207">
        <v>-0.005</v>
      </c>
      <c r="AR138" s="207">
        <v>1650</v>
      </c>
      <c r="AS138" s="207">
        <v>-0.014</v>
      </c>
      <c r="AT138" s="207">
        <v>-0.004</v>
      </c>
    </row>
    <row r="139" spans="24:46" ht="12.75">
      <c r="X139" s="240">
        <v>711</v>
      </c>
      <c r="Y139" s="259">
        <v>5.1166</v>
      </c>
      <c r="Z139" s="241"/>
      <c r="AA139" s="242"/>
      <c r="AB139" s="243">
        <f t="shared" si="13"/>
        <v>0.0014799999999999258</v>
      </c>
      <c r="AC139" s="244" t="e">
        <f t="shared" si="14"/>
        <v>#DIV/0!</v>
      </c>
      <c r="AL139" s="284">
        <v>38446</v>
      </c>
      <c r="AM139" s="285">
        <v>0.5920486111111111</v>
      </c>
      <c r="AN139" s="207">
        <v>1290</v>
      </c>
      <c r="AO139" s="207">
        <v>1650</v>
      </c>
      <c r="AP139" s="207">
        <v>-0.004</v>
      </c>
      <c r="AQ139" s="207">
        <v>-0.005</v>
      </c>
      <c r="AR139" s="207">
        <v>1650</v>
      </c>
      <c r="AS139" s="207">
        <v>0.014</v>
      </c>
      <c r="AT139" s="207">
        <v>0.021</v>
      </c>
    </row>
    <row r="140" spans="24:46" ht="12.75">
      <c r="X140" s="240">
        <v>716</v>
      </c>
      <c r="Y140" s="259">
        <v>5.1092</v>
      </c>
      <c r="Z140" s="241"/>
      <c r="AA140" s="242"/>
      <c r="AB140" s="243">
        <f t="shared" si="13"/>
        <v>0</v>
      </c>
      <c r="AC140" s="244" t="e">
        <f t="shared" si="14"/>
        <v>#DIV/0!</v>
      </c>
      <c r="AL140" s="284">
        <v>38446</v>
      </c>
      <c r="AM140" s="285">
        <v>0.5990046296296296</v>
      </c>
      <c r="AN140" s="207">
        <v>1300</v>
      </c>
      <c r="AO140" s="207">
        <v>1650</v>
      </c>
      <c r="AP140" s="207">
        <v>-0.002</v>
      </c>
      <c r="AQ140" s="207">
        <v>-0.007</v>
      </c>
      <c r="AR140" s="207">
        <v>1650</v>
      </c>
      <c r="AS140" s="207">
        <v>0.026</v>
      </c>
      <c r="AT140" s="207">
        <v>0.004</v>
      </c>
    </row>
    <row r="141" spans="24:29" ht="12.75">
      <c r="X141" s="240">
        <v>721</v>
      </c>
      <c r="Y141" s="259">
        <v>5.1092</v>
      </c>
      <c r="Z141" s="241"/>
      <c r="AA141" s="242"/>
      <c r="AB141" s="243">
        <f t="shared" si="13"/>
        <v>0.0035800000000000055</v>
      </c>
      <c r="AC141" s="244" t="e">
        <f t="shared" si="14"/>
        <v>#DIV/0!</v>
      </c>
    </row>
    <row r="142" spans="24:29" ht="12.75">
      <c r="X142" s="240">
        <v>726</v>
      </c>
      <c r="Y142" s="259">
        <v>5.0913</v>
      </c>
      <c r="Z142" s="241"/>
      <c r="AA142" s="242"/>
      <c r="AB142" s="243">
        <f t="shared" si="13"/>
        <v>0</v>
      </c>
      <c r="AC142" s="244" t="e">
        <f t="shared" si="14"/>
        <v>#DIV/0!</v>
      </c>
    </row>
    <row r="143" spans="24:29" ht="12.75">
      <c r="X143" s="240">
        <v>731</v>
      </c>
      <c r="Y143" s="259">
        <v>5.0913</v>
      </c>
      <c r="Z143" s="241"/>
      <c r="AA143" s="242"/>
      <c r="AB143" s="243">
        <f t="shared" si="13"/>
        <v>0.0006400000000001072</v>
      </c>
      <c r="AC143" s="244" t="e">
        <f t="shared" si="14"/>
        <v>#DIV/0!</v>
      </c>
    </row>
    <row r="144" spans="24:29" ht="12.75">
      <c r="X144" s="240">
        <v>736</v>
      </c>
      <c r="Y144" s="259">
        <v>5.0881</v>
      </c>
      <c r="Z144" s="241"/>
      <c r="AA144" s="242"/>
      <c r="AB144" s="243">
        <f t="shared" si="13"/>
        <v>0</v>
      </c>
      <c r="AC144" s="244" t="e">
        <f t="shared" si="14"/>
        <v>#DIV/0!</v>
      </c>
    </row>
    <row r="145" spans="24:29" ht="12.75">
      <c r="X145" s="240">
        <v>741</v>
      </c>
      <c r="Y145" s="259">
        <v>5.0881</v>
      </c>
      <c r="Z145" s="241"/>
      <c r="AA145" s="242"/>
      <c r="AB145" s="243">
        <f t="shared" si="13"/>
        <v>0.002880000000000038</v>
      </c>
      <c r="AC145" s="244" t="e">
        <f t="shared" si="14"/>
        <v>#DIV/0!</v>
      </c>
    </row>
    <row r="146" spans="24:29" ht="12.75">
      <c r="X146" s="240">
        <v>746</v>
      </c>
      <c r="Y146" s="259">
        <v>5.0737</v>
      </c>
      <c r="Z146" s="241"/>
      <c r="AA146" s="242"/>
      <c r="AB146" s="243">
        <f t="shared" si="13"/>
        <v>0</v>
      </c>
      <c r="AC146" s="244" t="e">
        <f t="shared" si="14"/>
        <v>#DIV/0!</v>
      </c>
    </row>
    <row r="147" spans="24:29" ht="12.75">
      <c r="X147" s="240">
        <v>751</v>
      </c>
      <c r="Y147" s="259">
        <v>5.0737</v>
      </c>
      <c r="Z147" s="241"/>
      <c r="AA147" s="242"/>
      <c r="AB147" s="243">
        <f t="shared" si="13"/>
        <v>0.001159999999999961</v>
      </c>
      <c r="AC147" s="244" t="e">
        <f t="shared" si="14"/>
        <v>#DIV/0!</v>
      </c>
    </row>
    <row r="148" spans="24:29" ht="12.75">
      <c r="X148" s="240">
        <v>756</v>
      </c>
      <c r="Y148" s="259">
        <v>5.0679</v>
      </c>
      <c r="Z148" s="241"/>
      <c r="AA148" s="242"/>
      <c r="AB148" s="243">
        <f t="shared" si="13"/>
        <v>0</v>
      </c>
      <c r="AC148" s="244" t="e">
        <f t="shared" si="14"/>
        <v>#DIV/0!</v>
      </c>
    </row>
    <row r="149" spans="24:29" ht="12.75">
      <c r="X149" s="240">
        <v>761</v>
      </c>
      <c r="Y149" s="259">
        <v>5.0679</v>
      </c>
      <c r="Z149" s="241"/>
      <c r="AA149" s="242"/>
      <c r="AB149" s="243">
        <f t="shared" si="13"/>
        <v>0.0038000000000000256</v>
      </c>
      <c r="AC149" s="244" t="e">
        <f t="shared" si="14"/>
        <v>#DIV/0!</v>
      </c>
    </row>
    <row r="150" spans="24:29" ht="12.75">
      <c r="X150" s="240">
        <v>766</v>
      </c>
      <c r="Y150" s="259">
        <v>5.0489</v>
      </c>
      <c r="Z150" s="241"/>
      <c r="AA150" s="242"/>
      <c r="AB150" s="243">
        <f t="shared" si="13"/>
        <v>0</v>
      </c>
      <c r="AC150" s="244" t="e">
        <f t="shared" si="14"/>
        <v>#DIV/0!</v>
      </c>
    </row>
    <row r="151" spans="24:29" ht="12.75">
      <c r="X151" s="240">
        <v>771</v>
      </c>
      <c r="Y151" s="259">
        <v>5.0489</v>
      </c>
      <c r="Z151" s="241"/>
      <c r="AA151" s="242"/>
      <c r="AB151" s="243">
        <f t="shared" si="13"/>
        <v>0.0005399999999999849</v>
      </c>
      <c r="AC151" s="244" t="e">
        <f t="shared" si="14"/>
        <v>#DIV/0!</v>
      </c>
    </row>
    <row r="152" spans="24:29" ht="12.75">
      <c r="X152" s="240">
        <v>776</v>
      </c>
      <c r="Y152" s="259">
        <v>5.0462</v>
      </c>
      <c r="Z152" s="241"/>
      <c r="AA152" s="242"/>
      <c r="AB152" s="243">
        <f t="shared" si="13"/>
        <v>0</v>
      </c>
      <c r="AC152" s="244" t="e">
        <f t="shared" si="14"/>
        <v>#DIV/0!</v>
      </c>
    </row>
    <row r="153" spans="24:29" ht="12.75">
      <c r="X153" s="240">
        <v>781</v>
      </c>
      <c r="Y153" s="259">
        <v>5.0462</v>
      </c>
      <c r="Z153" s="241"/>
      <c r="AA153" s="242"/>
      <c r="AB153" s="243">
        <f t="shared" si="13"/>
        <v>0.006080000000000041</v>
      </c>
      <c r="AC153" s="244" t="e">
        <f t="shared" si="14"/>
        <v>#DIV/0!</v>
      </c>
    </row>
    <row r="154" spans="24:29" ht="12.75">
      <c r="X154" s="240">
        <v>786</v>
      </c>
      <c r="Y154" s="259">
        <v>5.0158</v>
      </c>
      <c r="Z154" s="241"/>
      <c r="AA154" s="242"/>
      <c r="AB154" s="243">
        <f t="shared" si="13"/>
        <v>0</v>
      </c>
      <c r="AC154" s="244" t="e">
        <f t="shared" si="14"/>
        <v>#DIV/0!</v>
      </c>
    </row>
    <row r="155" spans="24:29" ht="12.75">
      <c r="X155" s="240">
        <v>791</v>
      </c>
      <c r="Y155" s="259">
        <v>5.0158</v>
      </c>
      <c r="Z155" s="241"/>
      <c r="AA155" s="242"/>
      <c r="AB155" s="243">
        <f t="shared" si="13"/>
        <v>-0.000560000000000116</v>
      </c>
      <c r="AC155" s="244" t="e">
        <f t="shared" si="14"/>
        <v>#DIV/0!</v>
      </c>
    </row>
    <row r="156" spans="24:29" ht="12.75">
      <c r="X156" s="240">
        <v>796</v>
      </c>
      <c r="Y156" s="259">
        <v>5.0186</v>
      </c>
      <c r="Z156" s="241"/>
      <c r="AA156" s="242"/>
      <c r="AB156" s="243">
        <f t="shared" si="13"/>
        <v>0</v>
      </c>
      <c r="AC156" s="244" t="e">
        <f t="shared" si="14"/>
        <v>#DIV/0!</v>
      </c>
    </row>
    <row r="157" spans="24:29" ht="12.75">
      <c r="X157" s="240">
        <v>801</v>
      </c>
      <c r="Y157" s="259">
        <v>5.0186</v>
      </c>
      <c r="Z157" s="241"/>
      <c r="AA157" s="242"/>
      <c r="AB157" s="243">
        <f t="shared" si="13"/>
        <v>0.0019400000000000972</v>
      </c>
      <c r="AC157" s="244" t="e">
        <f t="shared" si="14"/>
        <v>#DIV/0!</v>
      </c>
    </row>
    <row r="158" spans="24:29" ht="12.75">
      <c r="X158" s="240">
        <v>806</v>
      </c>
      <c r="Y158" s="259">
        <v>5.0089</v>
      </c>
      <c r="Z158" s="241"/>
      <c r="AA158" s="242"/>
      <c r="AB158" s="243">
        <f t="shared" si="13"/>
        <v>0</v>
      </c>
      <c r="AC158" s="244" t="e">
        <f t="shared" si="14"/>
        <v>#DIV/0!</v>
      </c>
    </row>
    <row r="159" spans="24:29" ht="12.75">
      <c r="X159" s="240">
        <v>811</v>
      </c>
      <c r="Y159" s="259">
        <v>5.0089</v>
      </c>
      <c r="Z159" s="241"/>
      <c r="AA159" s="242"/>
      <c r="AB159" s="243">
        <f t="shared" si="13"/>
        <v>0.006179999999999986</v>
      </c>
      <c r="AC159" s="244" t="e">
        <f t="shared" si="14"/>
        <v>#DIV/0!</v>
      </c>
    </row>
    <row r="160" spans="24:29" ht="12.75">
      <c r="X160" s="240">
        <v>816</v>
      </c>
      <c r="Y160" s="259">
        <v>4.978</v>
      </c>
      <c r="Z160" s="241"/>
      <c r="AA160" s="242"/>
      <c r="AB160" s="243">
        <f t="shared" si="13"/>
        <v>0</v>
      </c>
      <c r="AC160" s="244" t="e">
        <f t="shared" si="14"/>
        <v>#DIV/0!</v>
      </c>
    </row>
    <row r="161" spans="24:29" ht="12.75">
      <c r="X161" s="240">
        <v>821</v>
      </c>
      <c r="Y161" s="259">
        <v>4.978</v>
      </c>
      <c r="Z161" s="241"/>
      <c r="AA161" s="242"/>
      <c r="AB161" s="243">
        <f t="shared" si="13"/>
        <v>-0.0027000000000001025</v>
      </c>
      <c r="AC161" s="244" t="e">
        <f t="shared" si="14"/>
        <v>#DIV/0!</v>
      </c>
    </row>
    <row r="162" spans="24:29" ht="12.75">
      <c r="X162" s="240">
        <v>826</v>
      </c>
      <c r="Y162" s="259">
        <v>4.9915</v>
      </c>
      <c r="Z162" s="241"/>
      <c r="AA162" s="242"/>
      <c r="AB162" s="243">
        <f t="shared" si="13"/>
        <v>0</v>
      </c>
      <c r="AC162" s="244" t="e">
        <f t="shared" si="14"/>
        <v>#DIV/0!</v>
      </c>
    </row>
    <row r="163" spans="24:29" ht="12.75">
      <c r="X163" s="240">
        <v>831</v>
      </c>
      <c r="Y163" s="259">
        <v>4.9915</v>
      </c>
      <c r="Z163" s="241"/>
      <c r="AA163" s="242"/>
      <c r="AB163" s="243">
        <f t="shared" si="13"/>
        <v>0.003700000000000081</v>
      </c>
      <c r="AC163" s="244" t="e">
        <f t="shared" si="14"/>
        <v>#DIV/0!</v>
      </c>
    </row>
    <row r="164" spans="24:29" ht="12.75">
      <c r="X164" s="240">
        <v>836</v>
      </c>
      <c r="Y164" s="259">
        <v>4.973</v>
      </c>
      <c r="Z164" s="241"/>
      <c r="AA164" s="242"/>
      <c r="AB164" s="243">
        <f t="shared" si="13"/>
        <v>0</v>
      </c>
      <c r="AC164" s="244" t="e">
        <f t="shared" si="14"/>
        <v>#DIV/0!</v>
      </c>
    </row>
    <row r="165" spans="24:29" ht="12.75">
      <c r="X165" s="240">
        <v>841</v>
      </c>
      <c r="Y165" s="259">
        <v>4.973</v>
      </c>
      <c r="Z165" s="241"/>
      <c r="AA165" s="242"/>
      <c r="AB165" s="243">
        <f t="shared" si="13"/>
        <v>0.004100000000000037</v>
      </c>
      <c r="AC165" s="244" t="e">
        <f t="shared" si="14"/>
        <v>#DIV/0!</v>
      </c>
    </row>
    <row r="166" spans="24:29" ht="12.75">
      <c r="X166" s="240">
        <v>846</v>
      </c>
      <c r="Y166" s="259">
        <v>4.9525</v>
      </c>
      <c r="Z166" s="241"/>
      <c r="AA166" s="242"/>
      <c r="AB166" s="243">
        <f t="shared" si="13"/>
        <v>0</v>
      </c>
      <c r="AC166" s="244" t="e">
        <f t="shared" si="14"/>
        <v>#DIV/0!</v>
      </c>
    </row>
    <row r="167" spans="24:29" ht="12.75">
      <c r="X167" s="240">
        <v>851</v>
      </c>
      <c r="Y167" s="259">
        <v>4.9525</v>
      </c>
      <c r="Z167" s="241"/>
      <c r="AA167" s="242"/>
      <c r="AB167" s="243">
        <f t="shared" si="13"/>
        <v>0.0007199999999999207</v>
      </c>
      <c r="AC167" s="244" t="e">
        <f t="shared" si="14"/>
        <v>#DIV/0!</v>
      </c>
    </row>
    <row r="168" spans="24:29" ht="12.75">
      <c r="X168" s="240">
        <v>856</v>
      </c>
      <c r="Y168" s="259">
        <v>4.9489</v>
      </c>
      <c r="Z168" s="241"/>
      <c r="AA168" s="242"/>
      <c r="AB168" s="243">
        <f t="shared" si="13"/>
        <v>0</v>
      </c>
      <c r="AC168" s="244" t="e">
        <f t="shared" si="14"/>
        <v>#DIV/0!</v>
      </c>
    </row>
    <row r="169" spans="24:29" ht="12.75">
      <c r="X169" s="240">
        <v>861</v>
      </c>
      <c r="Y169" s="259">
        <v>4.9489</v>
      </c>
      <c r="Z169" s="241"/>
      <c r="AA169" s="242"/>
      <c r="AB169" s="243">
        <f t="shared" si="13"/>
        <v>0.0047399999999999665</v>
      </c>
      <c r="AC169" s="244" t="e">
        <f t="shared" si="14"/>
        <v>#DIV/0!</v>
      </c>
    </row>
    <row r="170" spans="24:29" ht="12.75">
      <c r="X170" s="240">
        <v>866</v>
      </c>
      <c r="Y170" s="259">
        <v>4.9252</v>
      </c>
      <c r="Z170" s="241"/>
      <c r="AA170" s="242"/>
      <c r="AB170" s="243">
        <f t="shared" si="13"/>
        <v>0</v>
      </c>
      <c r="AC170" s="244" t="e">
        <f t="shared" si="14"/>
        <v>#DIV/0!</v>
      </c>
    </row>
    <row r="171" spans="24:29" ht="12.75">
      <c r="X171" s="240">
        <v>871</v>
      </c>
      <c r="Y171" s="259">
        <v>4.9252</v>
      </c>
      <c r="Z171" s="241"/>
      <c r="AA171" s="242"/>
      <c r="AB171" s="243">
        <f t="shared" si="13"/>
        <v>-0.0030799999999999274</v>
      </c>
      <c r="AC171" s="244" t="e">
        <f t="shared" si="14"/>
        <v>#DIV/0!</v>
      </c>
    </row>
    <row r="172" spans="24:29" ht="12.75">
      <c r="X172" s="240">
        <v>876</v>
      </c>
      <c r="Y172" s="259">
        <v>4.9406</v>
      </c>
      <c r="Z172" s="241"/>
      <c r="AA172" s="242"/>
      <c r="AB172" s="243">
        <f t="shared" si="13"/>
        <v>0</v>
      </c>
      <c r="AC172" s="244" t="e">
        <f t="shared" si="14"/>
        <v>#DIV/0!</v>
      </c>
    </row>
    <row r="173" spans="24:29" ht="12.75">
      <c r="X173" s="240">
        <v>881</v>
      </c>
      <c r="Y173" s="259">
        <v>4.9406</v>
      </c>
      <c r="Z173" s="241"/>
      <c r="AA173" s="242"/>
      <c r="AB173" s="243">
        <f t="shared" si="13"/>
        <v>0.007439999999999891</v>
      </c>
      <c r="AC173" s="244" t="e">
        <f t="shared" si="14"/>
        <v>#DIV/0!</v>
      </c>
    </row>
    <row r="174" spans="24:29" ht="12.75">
      <c r="X174" s="240">
        <v>886</v>
      </c>
      <c r="Y174" s="259">
        <v>4.9034</v>
      </c>
      <c r="Z174" s="241"/>
      <c r="AA174" s="242"/>
      <c r="AB174" s="243">
        <f t="shared" si="13"/>
        <v>0</v>
      </c>
      <c r="AC174" s="244" t="e">
        <f t="shared" si="14"/>
        <v>#DIV/0!</v>
      </c>
    </row>
    <row r="175" spans="24:29" ht="12.75">
      <c r="X175" s="240">
        <v>891</v>
      </c>
      <c r="Y175" s="259">
        <v>4.9034</v>
      </c>
      <c r="Z175" s="241"/>
      <c r="AA175" s="242"/>
      <c r="AB175" s="243">
        <f t="shared" si="13"/>
        <v>-0.0034599999999999297</v>
      </c>
      <c r="AC175" s="244" t="e">
        <f t="shared" si="14"/>
        <v>#DIV/0!</v>
      </c>
    </row>
    <row r="176" spans="24:29" ht="12.75">
      <c r="X176" s="240">
        <v>896</v>
      </c>
      <c r="Y176" s="259">
        <v>4.9207</v>
      </c>
      <c r="Z176" s="241"/>
      <c r="AA176" s="242"/>
      <c r="AB176" s="243">
        <f t="shared" si="13"/>
        <v>0</v>
      </c>
      <c r="AC176" s="244" t="e">
        <f t="shared" si="14"/>
        <v>#DIV/0!</v>
      </c>
    </row>
    <row r="177" spans="24:29" ht="12.75">
      <c r="X177" s="240">
        <v>901</v>
      </c>
      <c r="Y177" s="259">
        <v>4.9207</v>
      </c>
      <c r="Z177" s="241"/>
      <c r="AA177" s="242"/>
      <c r="AB177" s="243">
        <f t="shared" si="13"/>
        <v>0.0006000000000000227</v>
      </c>
      <c r="AC177" s="244" t="e">
        <f t="shared" si="14"/>
        <v>#DIV/0!</v>
      </c>
    </row>
    <row r="178" spans="24:29" ht="12.75">
      <c r="X178" s="240">
        <v>906</v>
      </c>
      <c r="Y178" s="259">
        <v>4.9177</v>
      </c>
      <c r="Z178" s="241"/>
      <c r="AA178" s="242"/>
      <c r="AB178" s="243">
        <f t="shared" si="13"/>
        <v>0</v>
      </c>
      <c r="AC178" s="244" t="e">
        <f t="shared" si="14"/>
        <v>#DIV/0!</v>
      </c>
    </row>
    <row r="179" spans="24:29" ht="12.75">
      <c r="X179" s="240">
        <v>911</v>
      </c>
      <c r="Y179" s="259">
        <v>4.9177</v>
      </c>
      <c r="Z179" s="241"/>
      <c r="AA179" s="242"/>
      <c r="AB179" s="243">
        <f t="shared" si="13"/>
        <v>0.005059999999999931</v>
      </c>
      <c r="AC179" s="244" t="e">
        <f t="shared" si="14"/>
        <v>#DIV/0!</v>
      </c>
    </row>
    <row r="180" spans="24:29" ht="12.75">
      <c r="X180" s="240">
        <v>916</v>
      </c>
      <c r="Y180" s="259">
        <v>4.8924</v>
      </c>
      <c r="Z180" s="241"/>
      <c r="AA180" s="242"/>
      <c r="AB180" s="243">
        <f t="shared" si="13"/>
        <v>0</v>
      </c>
      <c r="AC180" s="244" t="e">
        <f t="shared" si="14"/>
        <v>#DIV/0!</v>
      </c>
    </row>
    <row r="181" spans="24:29" ht="12.75">
      <c r="X181" s="240">
        <v>921</v>
      </c>
      <c r="Y181" s="259">
        <v>4.8924</v>
      </c>
      <c r="Z181" s="241"/>
      <c r="AA181" s="242"/>
      <c r="AB181" s="243">
        <f t="shared" si="13"/>
        <v>0.0005399999999999849</v>
      </c>
      <c r="AC181" s="244" t="e">
        <f t="shared" si="14"/>
        <v>#DIV/0!</v>
      </c>
    </row>
    <row r="182" spans="24:29" ht="12.75">
      <c r="X182" s="240">
        <v>926</v>
      </c>
      <c r="Y182" s="259">
        <v>4.8897</v>
      </c>
      <c r="Z182" s="241"/>
      <c r="AA182" s="242"/>
      <c r="AB182" s="243">
        <f t="shared" si="13"/>
        <v>0</v>
      </c>
      <c r="AC182" s="244" t="e">
        <f t="shared" si="14"/>
        <v>#DIV/0!</v>
      </c>
    </row>
    <row r="183" spans="24:29" ht="12.75">
      <c r="X183" s="240">
        <v>931</v>
      </c>
      <c r="Y183" s="259">
        <v>4.8897</v>
      </c>
      <c r="Z183" s="241"/>
      <c r="AA183" s="242"/>
      <c r="AB183" s="243">
        <f t="shared" si="13"/>
        <v>0.004540000000000077</v>
      </c>
      <c r="AC183" s="244" t="e">
        <f t="shared" si="14"/>
        <v>#DIV/0!</v>
      </c>
    </row>
    <row r="184" spans="24:29" ht="12.75">
      <c r="X184" s="240">
        <v>936</v>
      </c>
      <c r="Y184" s="259">
        <v>4.867</v>
      </c>
      <c r="Z184" s="241"/>
      <c r="AA184" s="242"/>
      <c r="AB184" s="243">
        <f t="shared" si="13"/>
        <v>0</v>
      </c>
      <c r="AC184" s="244" t="e">
        <f t="shared" si="14"/>
        <v>#DIV/0!</v>
      </c>
    </row>
    <row r="185" spans="24:29" ht="12.75">
      <c r="X185" s="240">
        <v>941</v>
      </c>
      <c r="Y185" s="259">
        <v>4.867</v>
      </c>
      <c r="Z185" s="241"/>
      <c r="AA185" s="242"/>
      <c r="AB185" s="243">
        <f t="shared" si="13"/>
        <v>0.001440000000000019</v>
      </c>
      <c r="AC185" s="244" t="e">
        <f t="shared" si="14"/>
        <v>#DIV/0!</v>
      </c>
    </row>
    <row r="186" spans="24:29" ht="12.75">
      <c r="X186" s="240">
        <v>946</v>
      </c>
      <c r="Y186" s="259">
        <v>4.8598</v>
      </c>
      <c r="Z186" s="241"/>
      <c r="AA186" s="242"/>
      <c r="AB186" s="243">
        <f t="shared" si="13"/>
        <v>0</v>
      </c>
      <c r="AC186" s="244" t="e">
        <f t="shared" si="14"/>
        <v>#DIV/0!</v>
      </c>
    </row>
    <row r="187" spans="24:29" ht="12.75">
      <c r="X187" s="240">
        <v>951</v>
      </c>
      <c r="Y187" s="259">
        <v>4.8598</v>
      </c>
      <c r="Z187" s="241"/>
      <c r="AA187" s="242"/>
      <c r="AB187" s="243">
        <f t="shared" si="13"/>
        <v>0.0025800000000000267</v>
      </c>
      <c r="AC187" s="244" t="e">
        <f t="shared" si="14"/>
        <v>#DIV/0!</v>
      </c>
    </row>
    <row r="188" spans="24:29" ht="12.75">
      <c r="X188" s="240">
        <v>956</v>
      </c>
      <c r="Y188" s="259">
        <v>4.8469</v>
      </c>
      <c r="Z188" s="241"/>
      <c r="AA188" s="242"/>
      <c r="AB188" s="243">
        <f t="shared" si="13"/>
        <v>0</v>
      </c>
      <c r="AC188" s="244" t="e">
        <f t="shared" si="14"/>
        <v>#DIV/0!</v>
      </c>
    </row>
    <row r="189" spans="24:29" ht="12.75">
      <c r="X189" s="240">
        <v>961</v>
      </c>
      <c r="Y189" s="259">
        <v>4.8469</v>
      </c>
      <c r="Z189" s="241"/>
      <c r="AA189" s="242"/>
      <c r="AB189" s="243">
        <f t="shared" si="13"/>
        <v>0.005579999999999963</v>
      </c>
      <c r="AC189" s="244" t="e">
        <f t="shared" si="14"/>
        <v>#DIV/0!</v>
      </c>
    </row>
    <row r="190" spans="24:29" ht="12.75">
      <c r="X190" s="240">
        <v>966</v>
      </c>
      <c r="Y190" s="259">
        <v>4.819</v>
      </c>
      <c r="Z190" s="241"/>
      <c r="AA190" s="242"/>
      <c r="AB190" s="243">
        <f t="shared" si="13"/>
        <v>0</v>
      </c>
      <c r="AC190" s="244" t="e">
        <f t="shared" si="14"/>
        <v>#DIV/0!</v>
      </c>
    </row>
    <row r="191" spans="24:29" ht="12.75">
      <c r="X191" s="240">
        <v>971</v>
      </c>
      <c r="Y191" s="259">
        <v>4.819</v>
      </c>
      <c r="Z191" s="241"/>
      <c r="AA191" s="242"/>
      <c r="AB191" s="243">
        <f t="shared" si="13"/>
        <v>-0.0034000000000000696</v>
      </c>
      <c r="AC191" s="244" t="e">
        <f t="shared" si="14"/>
        <v>#DIV/0!</v>
      </c>
    </row>
    <row r="192" spans="24:29" ht="12.75">
      <c r="X192" s="240">
        <v>976</v>
      </c>
      <c r="Y192" s="259">
        <v>4.836</v>
      </c>
      <c r="Z192" s="241"/>
      <c r="AA192" s="242"/>
      <c r="AB192" s="243">
        <f t="shared" si="13"/>
        <v>0</v>
      </c>
      <c r="AC192" s="244" t="e">
        <f t="shared" si="14"/>
        <v>#DIV/0!</v>
      </c>
    </row>
    <row r="193" spans="24:29" ht="12.75">
      <c r="X193" s="240">
        <v>981</v>
      </c>
      <c r="Y193" s="259">
        <v>4.836</v>
      </c>
      <c r="Z193" s="241"/>
      <c r="AA193" s="242"/>
      <c r="AB193" s="243">
        <f t="shared" si="13"/>
        <v>0.005339999999999989</v>
      </c>
      <c r="AC193" s="244" t="e">
        <f t="shared" si="14"/>
        <v>#DIV/0!</v>
      </c>
    </row>
    <row r="194" spans="24:29" ht="12.75">
      <c r="X194" s="240">
        <v>986</v>
      </c>
      <c r="Y194" s="259">
        <v>4.8093</v>
      </c>
      <c r="Z194" s="241"/>
      <c r="AA194" s="242"/>
      <c r="AB194" s="243">
        <f t="shared" si="13"/>
        <v>0</v>
      </c>
      <c r="AC194" s="244" t="e">
        <f t="shared" si="14"/>
        <v>#DIV/0!</v>
      </c>
    </row>
    <row r="195" spans="24:29" ht="12.75">
      <c r="X195" s="240">
        <v>991</v>
      </c>
      <c r="Y195" s="259">
        <v>4.8093</v>
      </c>
      <c r="Z195" s="241"/>
      <c r="AA195" s="242"/>
      <c r="AB195" s="243">
        <f t="shared" si="13"/>
        <v>0.0034600000000001075</v>
      </c>
      <c r="AC195" s="244" t="e">
        <f t="shared" si="14"/>
        <v>#DIV/0!</v>
      </c>
    </row>
    <row r="196" spans="24:29" ht="12.75">
      <c r="X196" s="240">
        <v>996</v>
      </c>
      <c r="Y196" s="259">
        <v>4.792</v>
      </c>
      <c r="Z196" s="241"/>
      <c r="AA196" s="242"/>
      <c r="AB196" s="243">
        <f t="shared" si="13"/>
        <v>0</v>
      </c>
      <c r="AC196" s="244" t="e">
        <f t="shared" si="14"/>
        <v>#DIV/0!</v>
      </c>
    </row>
    <row r="197" spans="24:29" ht="12.75">
      <c r="X197" s="240">
        <v>1001</v>
      </c>
      <c r="Y197" s="259">
        <v>4.792</v>
      </c>
      <c r="Z197" s="241"/>
      <c r="AA197" s="242"/>
      <c r="AB197" s="243">
        <f t="shared" si="13"/>
        <v>0.00022000000000002017</v>
      </c>
      <c r="AC197" s="244" t="e">
        <f t="shared" si="14"/>
        <v>#DIV/0!</v>
      </c>
    </row>
    <row r="198" spans="24:29" ht="13.5" thickBot="1">
      <c r="X198" s="262">
        <v>1006</v>
      </c>
      <c r="Y198" s="263">
        <v>4.7909</v>
      </c>
      <c r="Z198" s="254"/>
      <c r="AA198" s="255"/>
      <c r="AB198" s="256"/>
      <c r="AC198" s="257"/>
    </row>
    <row r="199" ht="13.5" thickTop="1">
      <c r="Y199" s="261"/>
    </row>
  </sheetData>
  <mergeCells count="74">
    <mergeCell ref="N71:O71"/>
    <mergeCell ref="N72:O72"/>
    <mergeCell ref="N73:O73"/>
    <mergeCell ref="B80:G80"/>
    <mergeCell ref="H80:M80"/>
    <mergeCell ref="N67:O67"/>
    <mergeCell ref="N68:O68"/>
    <mergeCell ref="N69:O69"/>
    <mergeCell ref="N70:O70"/>
    <mergeCell ref="N63:O63"/>
    <mergeCell ref="N64:O64"/>
    <mergeCell ref="N65:O65"/>
    <mergeCell ref="N66:O66"/>
    <mergeCell ref="N59:O59"/>
    <mergeCell ref="N60:O60"/>
    <mergeCell ref="N61:O61"/>
    <mergeCell ref="N62:O62"/>
    <mergeCell ref="N55:O55"/>
    <mergeCell ref="N56:O56"/>
    <mergeCell ref="N57:O57"/>
    <mergeCell ref="N58:O58"/>
    <mergeCell ref="N51:O51"/>
    <mergeCell ref="N52:O52"/>
    <mergeCell ref="N53:O53"/>
    <mergeCell ref="N54:O54"/>
    <mergeCell ref="N47:O47"/>
    <mergeCell ref="N48:O48"/>
    <mergeCell ref="N49:O49"/>
    <mergeCell ref="N50:O50"/>
    <mergeCell ref="N43:O43"/>
    <mergeCell ref="N44:O44"/>
    <mergeCell ref="N45:O45"/>
    <mergeCell ref="N46:O46"/>
    <mergeCell ref="N39:O39"/>
    <mergeCell ref="N40:O40"/>
    <mergeCell ref="N41:O41"/>
    <mergeCell ref="N42:O42"/>
    <mergeCell ref="N35:O35"/>
    <mergeCell ref="N36:O36"/>
    <mergeCell ref="N37:O37"/>
    <mergeCell ref="N38:O38"/>
    <mergeCell ref="N31:O31"/>
    <mergeCell ref="N32:O32"/>
    <mergeCell ref="N33:O33"/>
    <mergeCell ref="N34:O34"/>
    <mergeCell ref="N27:O27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N9:O9"/>
    <mergeCell ref="N10:O10"/>
    <mergeCell ref="A5:C5"/>
    <mergeCell ref="B6:G6"/>
    <mergeCell ref="H6:M6"/>
    <mergeCell ref="B8:D8"/>
    <mergeCell ref="E8:G8"/>
    <mergeCell ref="H8:J8"/>
    <mergeCell ref="K8:M8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87"/>
  <sheetViews>
    <sheetView workbookViewId="0" topLeftCell="A5">
      <selection activeCell="AR9" sqref="AR9"/>
    </sheetView>
  </sheetViews>
  <sheetFormatPr defaultColWidth="11.421875" defaultRowHeight="12.75"/>
  <cols>
    <col min="46" max="46" width="12.57421875" style="0" bestFit="1" customWidth="1"/>
  </cols>
  <sheetData>
    <row r="1" spans="1:33" ht="12.75">
      <c r="A1" s="210" t="s">
        <v>76</v>
      </c>
      <c r="C1">
        <v>-0.0318</v>
      </c>
      <c r="H1">
        <v>-0.0141</v>
      </c>
      <c r="M1">
        <v>-0.014</v>
      </c>
      <c r="R1">
        <v>-0.0145</v>
      </c>
      <c r="W1">
        <v>-0.014</v>
      </c>
      <c r="AB1">
        <v>-0.015</v>
      </c>
      <c r="AG1">
        <v>-0.0147</v>
      </c>
    </row>
    <row r="2" spans="1:42" ht="12.75">
      <c r="A2" s="210" t="s">
        <v>77</v>
      </c>
      <c r="C2">
        <v>-1.6033</v>
      </c>
      <c r="H2">
        <v>5.9068</v>
      </c>
      <c r="M2">
        <v>13.135</v>
      </c>
      <c r="R2">
        <v>21.08</v>
      </c>
      <c r="W2">
        <v>27.841</v>
      </c>
      <c r="AB2">
        <v>37.786</v>
      </c>
      <c r="AG2">
        <v>44.52</v>
      </c>
      <c r="AP2">
        <f>1514*0.02</f>
        <v>30.28</v>
      </c>
    </row>
    <row r="3" spans="1:51" ht="12.75">
      <c r="A3" s="210" t="s">
        <v>78</v>
      </c>
      <c r="C3">
        <v>518.75</v>
      </c>
      <c r="F3" s="202"/>
      <c r="H3">
        <v>-85.605</v>
      </c>
      <c r="M3">
        <v>-2551.1</v>
      </c>
      <c r="R3">
        <v>-7154.6</v>
      </c>
      <c r="W3">
        <v>-13332</v>
      </c>
      <c r="AB3">
        <v>-23224</v>
      </c>
      <c r="AG3">
        <v>-33279</v>
      </c>
      <c r="AX3" s="272" t="s">
        <v>14</v>
      </c>
      <c r="AY3" s="4">
        <f>AVERAGE(BA9:BG46)</f>
        <v>278.02415458937196</v>
      </c>
    </row>
    <row r="4" spans="1:51" ht="15">
      <c r="A4" s="271" t="s">
        <v>110</v>
      </c>
      <c r="C4" s="269">
        <f>-C2/(2*C1)</f>
        <v>-25.209119496855344</v>
      </c>
      <c r="F4" s="211">
        <f>0.02*(H4-C4)</f>
        <v>4.693402248093135</v>
      </c>
      <c r="H4" s="269">
        <f>-H2/(2*H1)</f>
        <v>209.4609929078014</v>
      </c>
      <c r="K4" s="211">
        <f>0.02*(M4-H4)</f>
        <v>5.192922998986829</v>
      </c>
      <c r="M4" s="269">
        <f>-M2/(2*M1)</f>
        <v>469.10714285714283</v>
      </c>
      <c r="N4" s="261">
        <f>M4*0.02</f>
        <v>9.382142857142856</v>
      </c>
      <c r="P4" s="211">
        <f>0.02*(R4-M4)</f>
        <v>5.1557881773398995</v>
      </c>
      <c r="R4" s="269">
        <f>-R2/(2*R1)</f>
        <v>726.8965517241378</v>
      </c>
      <c r="U4" s="211">
        <f>0.02*(W4-R4)</f>
        <v>5.348497536945815</v>
      </c>
      <c r="W4" s="269">
        <f>-W2/(2*W1)</f>
        <v>994.3214285714286</v>
      </c>
      <c r="Z4" s="211">
        <f>0.02*(AB4-W4)</f>
        <v>5.3042380952381</v>
      </c>
      <c r="AB4" s="269">
        <f>-AB2/(2*AB1)</f>
        <v>1259.5333333333335</v>
      </c>
      <c r="AC4" s="261"/>
      <c r="AE4" s="211">
        <f>0.02*(AG4-AB4)</f>
        <v>5.095047619047619</v>
      </c>
      <c r="AG4" s="269">
        <f>-AG2/(2*AG1)</f>
        <v>1514.2857142857144</v>
      </c>
      <c r="AH4" s="261"/>
      <c r="AX4" s="272" t="s">
        <v>111</v>
      </c>
      <c r="AY4" s="4">
        <f>STDEV(BA9:BG47)</f>
        <v>18.85783065065422</v>
      </c>
    </row>
    <row r="5" spans="1:51" ht="12.75">
      <c r="A5" s="210" t="s">
        <v>108</v>
      </c>
      <c r="D5" s="204">
        <f>AVERAGE(D9:D29)</f>
        <v>277.6190476190476</v>
      </c>
      <c r="I5" s="204">
        <f>AVERAGE(I9:I47)</f>
        <v>272.3076923076923</v>
      </c>
      <c r="N5" s="204">
        <f>AVERAGE(N9:N36)</f>
        <v>278.92857142857144</v>
      </c>
      <c r="S5" s="204">
        <f>AVERAGE(S9:S43)</f>
        <v>278.6857142857143</v>
      </c>
      <c r="X5" s="204">
        <f>AVERAGE(X9:X39)</f>
        <v>277.8709677419355</v>
      </c>
      <c r="AC5" s="204">
        <f>AVERAGE(AC9:AC40)</f>
        <v>283.3125</v>
      </c>
      <c r="AH5" s="204">
        <f>AVERAGE(AH9:AH30)</f>
        <v>278.40909090909093</v>
      </c>
      <c r="AT5" s="267">
        <f>AVERAGE(AT9:AT187)</f>
        <v>296.8333333333333</v>
      </c>
      <c r="AX5" s="272" t="s">
        <v>15</v>
      </c>
      <c r="AY5" s="274">
        <f>MAX(BA9:BG47)</f>
        <v>341</v>
      </c>
    </row>
    <row r="6" spans="1:51" s="207" customFormat="1" ht="12">
      <c r="A6" s="207" t="s">
        <v>106</v>
      </c>
      <c r="G6" s="208">
        <v>150</v>
      </c>
      <c r="H6" s="208">
        <v>306</v>
      </c>
      <c r="I6" s="208">
        <v>266</v>
      </c>
      <c r="J6" s="209">
        <f>H6*I6/($A$8*I$5)</f>
        <v>5.978237288135594</v>
      </c>
      <c r="L6" s="208">
        <v>465</v>
      </c>
      <c r="M6" s="208">
        <v>275</v>
      </c>
      <c r="N6" s="208">
        <v>300</v>
      </c>
      <c r="O6" s="209">
        <f>M6*N6/($A$8*N$5)</f>
        <v>5.915492957746478</v>
      </c>
      <c r="Q6" s="208">
        <v>710</v>
      </c>
      <c r="R6" s="208">
        <v>307</v>
      </c>
      <c r="S6" s="208">
        <v>271</v>
      </c>
      <c r="T6" s="209">
        <f>R6*S6/($A$8*S$5)</f>
        <v>5.9706684437153985</v>
      </c>
      <c r="V6" s="208">
        <v>1040</v>
      </c>
      <c r="W6" s="208">
        <v>315</v>
      </c>
      <c r="X6" s="208">
        <v>296</v>
      </c>
      <c r="Y6" s="209">
        <f>W6*X6/($A$8*X$5)</f>
        <v>6.711028558161133</v>
      </c>
      <c r="AA6" s="208">
        <v>1300</v>
      </c>
      <c r="AB6" s="208">
        <v>314</v>
      </c>
      <c r="AC6" s="208">
        <v>289</v>
      </c>
      <c r="AD6" s="209">
        <f>AB6*AC6/($A$8*AC$5)</f>
        <v>6.406071034634899</v>
      </c>
      <c r="AF6" s="208">
        <v>1530</v>
      </c>
      <c r="AG6" s="208">
        <v>264</v>
      </c>
      <c r="AH6" s="208">
        <v>290</v>
      </c>
      <c r="AI6" s="209">
        <f>AG6*AH6/($A$8*AH$5)</f>
        <v>5.499820408163265</v>
      </c>
      <c r="AX6" s="273" t="s">
        <v>16</v>
      </c>
      <c r="AY6" s="274">
        <f>MIN(BA9:BG47)</f>
        <v>200</v>
      </c>
    </row>
    <row r="8" spans="1:47" s="205" customFormat="1" ht="12.75">
      <c r="A8">
        <v>50</v>
      </c>
      <c r="B8" s="206" t="s">
        <v>73</v>
      </c>
      <c r="C8" s="206" t="s">
        <v>70</v>
      </c>
      <c r="D8" s="206" t="s">
        <v>71</v>
      </c>
      <c r="E8" s="206" t="s">
        <v>72</v>
      </c>
      <c r="F8" s="206"/>
      <c r="G8" s="206" t="s">
        <v>73</v>
      </c>
      <c r="H8" s="206" t="s">
        <v>74</v>
      </c>
      <c r="I8" s="206" t="s">
        <v>71</v>
      </c>
      <c r="J8" s="206" t="s">
        <v>75</v>
      </c>
      <c r="L8" s="206" t="s">
        <v>73</v>
      </c>
      <c r="M8" s="206" t="s">
        <v>79</v>
      </c>
      <c r="N8" s="206" t="s">
        <v>71</v>
      </c>
      <c r="O8" s="206" t="s">
        <v>80</v>
      </c>
      <c r="Q8" s="206" t="s">
        <v>73</v>
      </c>
      <c r="R8" s="206" t="s">
        <v>83</v>
      </c>
      <c r="S8" s="206" t="s">
        <v>71</v>
      </c>
      <c r="T8" s="206" t="s">
        <v>84</v>
      </c>
      <c r="V8" s="206" t="s">
        <v>73</v>
      </c>
      <c r="W8" s="206" t="s">
        <v>85</v>
      </c>
      <c r="X8" s="206" t="s">
        <v>71</v>
      </c>
      <c r="Y8" s="206" t="s">
        <v>86</v>
      </c>
      <c r="AA8" s="206" t="s">
        <v>73</v>
      </c>
      <c r="AB8" s="206" t="s">
        <v>87</v>
      </c>
      <c r="AC8" s="206" t="s">
        <v>71</v>
      </c>
      <c r="AD8" s="206" t="s">
        <v>88</v>
      </c>
      <c r="AF8" s="206" t="s">
        <v>73</v>
      </c>
      <c r="AG8" s="206" t="s">
        <v>89</v>
      </c>
      <c r="AH8" s="206" t="s">
        <v>71</v>
      </c>
      <c r="AI8" s="206" t="s">
        <v>90</v>
      </c>
      <c r="AK8" s="206" t="s">
        <v>73</v>
      </c>
      <c r="AL8" s="206" t="s">
        <v>73</v>
      </c>
      <c r="AM8" s="206" t="s">
        <v>70</v>
      </c>
      <c r="AN8" s="206" t="s">
        <v>74</v>
      </c>
      <c r="AO8" s="206" t="s">
        <v>79</v>
      </c>
      <c r="AP8" s="206" t="s">
        <v>83</v>
      </c>
      <c r="AQ8" s="206" t="s">
        <v>85</v>
      </c>
      <c r="AR8" s="205" t="s">
        <v>87</v>
      </c>
      <c r="AS8" s="205" t="s">
        <v>89</v>
      </c>
      <c r="AT8" s="264" t="s">
        <v>107</v>
      </c>
      <c r="AU8" s="206" t="s">
        <v>109</v>
      </c>
    </row>
    <row r="9" spans="1:59" ht="12.75">
      <c r="A9" s="207">
        <v>0.02</v>
      </c>
      <c r="B9" s="275">
        <v>0</v>
      </c>
      <c r="C9" s="201">
        <v>520</v>
      </c>
      <c r="D9" s="201">
        <v>273</v>
      </c>
      <c r="E9" s="203">
        <f aca="true" t="shared" si="0" ref="E9:E29">C9*D9/($A$8*D$5)</f>
        <v>10.22696397941681</v>
      </c>
      <c r="F9" s="201"/>
      <c r="G9" s="201">
        <v>50</v>
      </c>
      <c r="H9" s="201">
        <v>308</v>
      </c>
      <c r="I9" s="201">
        <v>295</v>
      </c>
      <c r="J9" s="203">
        <f aca="true" t="shared" si="1" ref="J9:J47">H9*I9/($A$8*I$5)</f>
        <v>6.673333333333334</v>
      </c>
      <c r="L9" s="275">
        <v>340</v>
      </c>
      <c r="M9" s="201">
        <v>296</v>
      </c>
      <c r="N9" s="201">
        <v>253</v>
      </c>
      <c r="O9" s="203">
        <f aca="true" t="shared" si="2" ref="O9:O36">M9*N9/($A$8*N$5)</f>
        <v>5.36969014084507</v>
      </c>
      <c r="Q9" s="201">
        <v>550</v>
      </c>
      <c r="R9" s="201">
        <v>321</v>
      </c>
      <c r="S9" s="201">
        <v>291</v>
      </c>
      <c r="T9" s="203">
        <f aca="true" t="shared" si="3" ref="T9:T43">R9*S9/($A$8*S$5)</f>
        <v>6.703680541316382</v>
      </c>
      <c r="V9" s="201">
        <v>830</v>
      </c>
      <c r="W9" s="201">
        <v>300</v>
      </c>
      <c r="X9" s="201">
        <v>255</v>
      </c>
      <c r="Y9" s="203">
        <f aca="true" t="shared" si="4" ref="Y9:Y39">W9*X9/($A$8*X$5)</f>
        <v>5.506152774553053</v>
      </c>
      <c r="AA9" s="201">
        <v>1090</v>
      </c>
      <c r="AB9" s="201">
        <v>302</v>
      </c>
      <c r="AC9" s="201">
        <v>296</v>
      </c>
      <c r="AD9" s="203">
        <f aca="true" t="shared" si="5" ref="AD9:AD40">AB9*AC9/($A$8*AC$5)</f>
        <v>6.310487535848224</v>
      </c>
      <c r="AF9" s="201">
        <v>1380</v>
      </c>
      <c r="AG9" s="201">
        <v>294</v>
      </c>
      <c r="AH9" s="201">
        <v>276</v>
      </c>
      <c r="AI9" s="203">
        <f aca="true" t="shared" si="6" ref="AI9:AI30">AG9*AH9/($A$8*AH$5)</f>
        <v>5.82912</v>
      </c>
      <c r="AK9" s="201">
        <v>0</v>
      </c>
      <c r="AL9" s="201">
        <v>0</v>
      </c>
      <c r="AM9" s="201">
        <v>520</v>
      </c>
      <c r="AT9" s="268"/>
      <c r="AU9" s="203">
        <f>$AT$5</f>
        <v>296.8333333333333</v>
      </c>
      <c r="AV9">
        <v>6</v>
      </c>
      <c r="AW9" s="203">
        <f>$C$4</f>
        <v>-25.209119496855344</v>
      </c>
      <c r="AX9">
        <v>350</v>
      </c>
      <c r="AY9">
        <f aca="true" t="shared" si="7" ref="AY9:AY40">FREQUENCY($BA$9:$BG$47,AX9:AX10)</f>
        <v>0</v>
      </c>
      <c r="BA9" s="201">
        <v>273</v>
      </c>
      <c r="BB9" s="201">
        <v>295</v>
      </c>
      <c r="BC9" s="201">
        <v>253</v>
      </c>
      <c r="BD9" s="201">
        <v>291</v>
      </c>
      <c r="BE9" s="201">
        <v>255</v>
      </c>
      <c r="BF9" s="201">
        <v>296</v>
      </c>
      <c r="BG9" s="201">
        <v>276</v>
      </c>
    </row>
    <row r="10" spans="2:59" ht="12.75">
      <c r="B10" s="275">
        <v>5</v>
      </c>
      <c r="C10" s="201">
        <v>501</v>
      </c>
      <c r="D10" s="201">
        <v>261</v>
      </c>
      <c r="E10" s="203">
        <f t="shared" si="0"/>
        <v>9.420174957118354</v>
      </c>
      <c r="F10" s="201"/>
      <c r="G10" s="201">
        <v>60</v>
      </c>
      <c r="H10" s="201">
        <v>293</v>
      </c>
      <c r="I10" s="201">
        <v>293</v>
      </c>
      <c r="J10" s="203">
        <f t="shared" si="1"/>
        <v>6.3052937853107345</v>
      </c>
      <c r="L10" s="275">
        <v>360</v>
      </c>
      <c r="M10" s="201">
        <v>343</v>
      </c>
      <c r="N10" s="201">
        <v>277</v>
      </c>
      <c r="O10" s="203">
        <f t="shared" si="2"/>
        <v>6.812568501920614</v>
      </c>
      <c r="Q10" s="201">
        <v>560</v>
      </c>
      <c r="R10" s="201">
        <v>301</v>
      </c>
      <c r="S10" s="201">
        <v>271</v>
      </c>
      <c r="T10" s="203">
        <f t="shared" si="3"/>
        <v>5.853977855238876</v>
      </c>
      <c r="V10" s="201">
        <v>840</v>
      </c>
      <c r="W10" s="201">
        <v>303</v>
      </c>
      <c r="X10" s="201">
        <v>294</v>
      </c>
      <c r="Y10" s="203">
        <f t="shared" si="4"/>
        <v>6.41175296029719</v>
      </c>
      <c r="AA10" s="201">
        <v>1095</v>
      </c>
      <c r="AB10" s="201">
        <v>316</v>
      </c>
      <c r="AC10" s="201">
        <v>287</v>
      </c>
      <c r="AD10" s="203">
        <f t="shared" si="5"/>
        <v>6.402258989631591</v>
      </c>
      <c r="AF10" s="275">
        <v>1400</v>
      </c>
      <c r="AG10" s="201">
        <v>294</v>
      </c>
      <c r="AH10" s="201">
        <v>297</v>
      </c>
      <c r="AI10" s="203">
        <f t="shared" si="6"/>
        <v>6.27264</v>
      </c>
      <c r="AK10" s="201">
        <v>5</v>
      </c>
      <c r="AL10" s="201">
        <v>0.1</v>
      </c>
      <c r="AM10" s="201">
        <v>501</v>
      </c>
      <c r="AT10" s="265"/>
      <c r="AU10" s="203">
        <f aca="true" t="shared" si="8" ref="AU10:AU73">$AT$5</f>
        <v>296.8333333333333</v>
      </c>
      <c r="AV10">
        <v>7</v>
      </c>
      <c r="AW10" s="203">
        <f>$H$4</f>
        <v>209.4609929078014</v>
      </c>
      <c r="AX10">
        <v>345</v>
      </c>
      <c r="AY10">
        <f t="shared" si="7"/>
        <v>1</v>
      </c>
      <c r="BA10" s="201">
        <v>261</v>
      </c>
      <c r="BB10" s="201">
        <v>293</v>
      </c>
      <c r="BC10" s="201">
        <v>277</v>
      </c>
      <c r="BD10" s="201">
        <v>271</v>
      </c>
      <c r="BE10" s="201">
        <v>294</v>
      </c>
      <c r="BF10" s="201">
        <v>287</v>
      </c>
      <c r="BG10" s="201">
        <v>297</v>
      </c>
    </row>
    <row r="11" spans="2:59" ht="12.75">
      <c r="B11" s="275">
        <v>10</v>
      </c>
      <c r="C11" s="201">
        <v>496</v>
      </c>
      <c r="D11" s="201">
        <v>294</v>
      </c>
      <c r="E11" s="203">
        <f t="shared" si="0"/>
        <v>10.505331046312179</v>
      </c>
      <c r="F11" s="201"/>
      <c r="G11" s="201">
        <v>70</v>
      </c>
      <c r="H11" s="201">
        <v>288</v>
      </c>
      <c r="I11" s="201">
        <v>284</v>
      </c>
      <c r="J11" s="203">
        <f t="shared" si="1"/>
        <v>6.007322033898305</v>
      </c>
      <c r="L11" s="275">
        <v>380</v>
      </c>
      <c r="M11" s="201">
        <v>416</v>
      </c>
      <c r="N11" s="201">
        <v>262</v>
      </c>
      <c r="O11" s="203">
        <f t="shared" si="2"/>
        <v>7.81504737516005</v>
      </c>
      <c r="Q11" s="201">
        <v>570</v>
      </c>
      <c r="R11" s="201">
        <v>285</v>
      </c>
      <c r="S11" s="201">
        <v>276</v>
      </c>
      <c r="T11" s="203">
        <f t="shared" si="3"/>
        <v>5.6450686897683</v>
      </c>
      <c r="V11" s="201">
        <v>850</v>
      </c>
      <c r="W11" s="201">
        <v>314</v>
      </c>
      <c r="X11" s="201">
        <v>272</v>
      </c>
      <c r="Y11" s="203">
        <f t="shared" si="4"/>
        <v>6.14731367541212</v>
      </c>
      <c r="AA11" s="201">
        <v>1100</v>
      </c>
      <c r="AB11" s="201">
        <v>338</v>
      </c>
      <c r="AC11" s="201">
        <v>265</v>
      </c>
      <c r="AD11" s="203">
        <f t="shared" si="5"/>
        <v>6.323053165673946</v>
      </c>
      <c r="AF11" s="275">
        <v>1410</v>
      </c>
      <c r="AG11" s="201">
        <v>374</v>
      </c>
      <c r="AH11" s="201">
        <v>284</v>
      </c>
      <c r="AI11" s="203">
        <f t="shared" si="6"/>
        <v>7.630210612244897</v>
      </c>
      <c r="AK11" s="201">
        <v>10</v>
      </c>
      <c r="AL11" s="270">
        <v>0.2</v>
      </c>
      <c r="AM11" s="201">
        <v>496</v>
      </c>
      <c r="AT11" s="265"/>
      <c r="AU11" s="203">
        <f t="shared" si="8"/>
        <v>296.8333333333333</v>
      </c>
      <c r="AV11">
        <v>8</v>
      </c>
      <c r="AW11" s="203">
        <f>$M$4</f>
        <v>469.10714285714283</v>
      </c>
      <c r="AX11">
        <v>340</v>
      </c>
      <c r="AY11">
        <f t="shared" si="7"/>
        <v>0</v>
      </c>
      <c r="BA11" s="201">
        <v>294</v>
      </c>
      <c r="BB11" s="201">
        <v>284</v>
      </c>
      <c r="BC11" s="201">
        <v>262</v>
      </c>
      <c r="BD11" s="201">
        <v>276</v>
      </c>
      <c r="BE11" s="201">
        <v>272</v>
      </c>
      <c r="BF11" s="201">
        <v>265</v>
      </c>
      <c r="BG11" s="201">
        <v>284</v>
      </c>
    </row>
    <row r="12" spans="2:59" ht="12.75">
      <c r="B12" s="275">
        <v>15</v>
      </c>
      <c r="C12" s="201">
        <v>482</v>
      </c>
      <c r="D12" s="201">
        <v>282</v>
      </c>
      <c r="E12" s="203">
        <f t="shared" si="0"/>
        <v>9.792123499142368</v>
      </c>
      <c r="F12" s="201"/>
      <c r="G12" s="201">
        <v>80</v>
      </c>
      <c r="H12" s="201">
        <v>275</v>
      </c>
      <c r="I12" s="201">
        <v>292</v>
      </c>
      <c r="J12" s="203">
        <f t="shared" si="1"/>
        <v>5.8977401129943505</v>
      </c>
      <c r="L12" s="275">
        <v>390</v>
      </c>
      <c r="M12" s="201">
        <v>430</v>
      </c>
      <c r="N12" s="201">
        <v>251</v>
      </c>
      <c r="O12" s="203">
        <f t="shared" si="2"/>
        <v>7.7388988476312415</v>
      </c>
      <c r="Q12" s="201">
        <v>580</v>
      </c>
      <c r="R12" s="201">
        <v>268</v>
      </c>
      <c r="S12" s="201">
        <v>272</v>
      </c>
      <c r="T12" s="203">
        <f t="shared" si="3"/>
        <v>5.231412753742054</v>
      </c>
      <c r="V12" s="201">
        <v>860</v>
      </c>
      <c r="W12" s="201">
        <v>306</v>
      </c>
      <c r="X12" s="201">
        <v>299</v>
      </c>
      <c r="Y12" s="203">
        <f t="shared" si="4"/>
        <v>6.585358718365452</v>
      </c>
      <c r="AA12" s="201">
        <v>1110</v>
      </c>
      <c r="AB12" s="201">
        <v>309</v>
      </c>
      <c r="AC12" s="201">
        <v>281</v>
      </c>
      <c r="AD12" s="203">
        <f t="shared" si="5"/>
        <v>6.129556585043018</v>
      </c>
      <c r="AF12" s="275">
        <v>1420</v>
      </c>
      <c r="AG12" s="201">
        <v>398</v>
      </c>
      <c r="AH12" s="201">
        <v>295</v>
      </c>
      <c r="AI12" s="203">
        <f t="shared" si="6"/>
        <v>8.434351020408164</v>
      </c>
      <c r="AK12" s="201">
        <v>15</v>
      </c>
      <c r="AL12" s="201">
        <v>0.3</v>
      </c>
      <c r="AM12" s="201">
        <v>482</v>
      </c>
      <c r="AT12" s="265"/>
      <c r="AU12" s="203">
        <f t="shared" si="8"/>
        <v>296.8333333333333</v>
      </c>
      <c r="AV12">
        <v>9</v>
      </c>
      <c r="AW12" s="203">
        <f>$R$4</f>
        <v>726.8965517241378</v>
      </c>
      <c r="AX12">
        <v>335</v>
      </c>
      <c r="AY12">
        <f t="shared" si="7"/>
        <v>2</v>
      </c>
      <c r="BA12" s="201">
        <v>282</v>
      </c>
      <c r="BB12" s="201">
        <v>292</v>
      </c>
      <c r="BC12" s="201">
        <v>251</v>
      </c>
      <c r="BD12" s="201">
        <v>272</v>
      </c>
      <c r="BE12" s="201">
        <v>299</v>
      </c>
      <c r="BF12" s="201">
        <v>281</v>
      </c>
      <c r="BG12" s="201">
        <v>295</v>
      </c>
    </row>
    <row r="13" spans="2:59" ht="12.75">
      <c r="B13" s="275">
        <v>20</v>
      </c>
      <c r="C13" s="201">
        <v>513</v>
      </c>
      <c r="D13" s="201">
        <v>298</v>
      </c>
      <c r="E13" s="203">
        <f t="shared" si="0"/>
        <v>11.013221269296741</v>
      </c>
      <c r="F13" s="201"/>
      <c r="G13" s="201">
        <v>90</v>
      </c>
      <c r="H13" s="201">
        <v>323</v>
      </c>
      <c r="I13" s="201">
        <v>267</v>
      </c>
      <c r="J13" s="203">
        <f t="shared" si="1"/>
        <v>6.334084745762712</v>
      </c>
      <c r="L13" s="275">
        <v>400</v>
      </c>
      <c r="M13" s="201">
        <v>467</v>
      </c>
      <c r="N13" s="201">
        <v>300</v>
      </c>
      <c r="O13" s="203">
        <f t="shared" si="2"/>
        <v>10.045582586427656</v>
      </c>
      <c r="Q13" s="201">
        <v>590</v>
      </c>
      <c r="R13" s="201">
        <v>319</v>
      </c>
      <c r="S13" s="201">
        <v>277</v>
      </c>
      <c r="T13" s="203">
        <f t="shared" si="3"/>
        <v>6.341408652860364</v>
      </c>
      <c r="V13" s="201">
        <v>870</v>
      </c>
      <c r="W13" s="201">
        <v>287</v>
      </c>
      <c r="X13" s="201">
        <v>271</v>
      </c>
      <c r="Y13" s="203">
        <f t="shared" si="4"/>
        <v>5.598065939168795</v>
      </c>
      <c r="AA13" s="201">
        <v>1120</v>
      </c>
      <c r="AB13" s="201">
        <v>301</v>
      </c>
      <c r="AC13" s="201">
        <v>267</v>
      </c>
      <c r="AD13" s="203">
        <f t="shared" si="5"/>
        <v>5.6733818663137</v>
      </c>
      <c r="AF13" s="275">
        <v>1440</v>
      </c>
      <c r="AG13" s="201">
        <v>415</v>
      </c>
      <c r="AH13" s="201">
        <v>274</v>
      </c>
      <c r="AI13" s="203">
        <f t="shared" si="6"/>
        <v>8.168555102040816</v>
      </c>
      <c r="AK13" s="201">
        <v>20</v>
      </c>
      <c r="AL13" s="201">
        <v>0.4</v>
      </c>
      <c r="AM13" s="201">
        <v>513</v>
      </c>
      <c r="AT13" s="265"/>
      <c r="AU13" s="203">
        <f t="shared" si="8"/>
        <v>296.8333333333333</v>
      </c>
      <c r="AV13">
        <v>10</v>
      </c>
      <c r="AW13" s="203">
        <f>$W$4</f>
        <v>994.3214285714286</v>
      </c>
      <c r="AX13">
        <v>330</v>
      </c>
      <c r="AY13">
        <f t="shared" si="7"/>
        <v>0</v>
      </c>
      <c r="BA13" s="201">
        <v>298</v>
      </c>
      <c r="BB13" s="201">
        <v>267</v>
      </c>
      <c r="BC13" s="201">
        <v>300</v>
      </c>
      <c r="BD13" s="201">
        <v>277</v>
      </c>
      <c r="BE13" s="201">
        <v>271</v>
      </c>
      <c r="BF13" s="201">
        <v>267</v>
      </c>
      <c r="BG13" s="201">
        <v>274</v>
      </c>
    </row>
    <row r="14" spans="2:59" ht="12.75">
      <c r="B14" s="275">
        <v>25</v>
      </c>
      <c r="C14" s="201">
        <v>455</v>
      </c>
      <c r="D14" s="201">
        <v>251</v>
      </c>
      <c r="E14" s="203">
        <f t="shared" si="0"/>
        <v>8.22746140651801</v>
      </c>
      <c r="F14" s="201"/>
      <c r="G14" s="201">
        <v>95</v>
      </c>
      <c r="H14" s="201">
        <v>373</v>
      </c>
      <c r="I14" s="201">
        <v>226</v>
      </c>
      <c r="J14" s="203">
        <f t="shared" si="1"/>
        <v>6.191378531073447</v>
      </c>
      <c r="L14" s="275">
        <v>410</v>
      </c>
      <c r="M14" s="201">
        <v>441</v>
      </c>
      <c r="N14" s="201">
        <v>308</v>
      </c>
      <c r="O14" s="203">
        <f t="shared" si="2"/>
        <v>9.739267605633803</v>
      </c>
      <c r="Q14" s="275">
        <v>600</v>
      </c>
      <c r="R14" s="201">
        <v>269</v>
      </c>
      <c r="S14" s="201">
        <v>279</v>
      </c>
      <c r="T14" s="203">
        <f t="shared" si="3"/>
        <v>5.386067254459708</v>
      </c>
      <c r="V14" s="275">
        <v>880</v>
      </c>
      <c r="W14" s="201">
        <v>347</v>
      </c>
      <c r="X14" s="201">
        <v>259</v>
      </c>
      <c r="Y14" s="203">
        <f t="shared" si="4"/>
        <v>6.468685860227536</v>
      </c>
      <c r="AA14" s="275">
        <v>1130</v>
      </c>
      <c r="AB14" s="201">
        <v>287</v>
      </c>
      <c r="AC14" s="201">
        <v>274</v>
      </c>
      <c r="AD14" s="203">
        <f t="shared" si="5"/>
        <v>5.5513258327818225</v>
      </c>
      <c r="AF14" s="275">
        <v>1450</v>
      </c>
      <c r="AG14" s="201">
        <v>427</v>
      </c>
      <c r="AH14" s="201">
        <v>295</v>
      </c>
      <c r="AI14" s="203">
        <f t="shared" si="6"/>
        <v>9.048914285714286</v>
      </c>
      <c r="AK14" s="201">
        <v>25</v>
      </c>
      <c r="AL14" s="201">
        <v>0.5</v>
      </c>
      <c r="AM14" s="201">
        <v>455</v>
      </c>
      <c r="AT14" s="265"/>
      <c r="AU14" s="203">
        <f t="shared" si="8"/>
        <v>296.8333333333333</v>
      </c>
      <c r="AV14">
        <v>11</v>
      </c>
      <c r="AW14" s="203">
        <f>$AB$4</f>
        <v>1259.5333333333335</v>
      </c>
      <c r="AX14">
        <v>325</v>
      </c>
      <c r="AY14">
        <f t="shared" si="7"/>
        <v>0</v>
      </c>
      <c r="BA14" s="201">
        <v>251</v>
      </c>
      <c r="BB14" s="201">
        <v>226</v>
      </c>
      <c r="BC14" s="201">
        <v>308</v>
      </c>
      <c r="BD14" s="201">
        <v>279</v>
      </c>
      <c r="BE14" s="201">
        <v>259</v>
      </c>
      <c r="BF14" s="201">
        <v>274</v>
      </c>
      <c r="BG14" s="201">
        <v>295</v>
      </c>
    </row>
    <row r="15" spans="2:59" ht="12.75">
      <c r="B15" s="275">
        <v>30</v>
      </c>
      <c r="C15" s="201">
        <v>414</v>
      </c>
      <c r="D15" s="201">
        <v>305</v>
      </c>
      <c r="E15" s="203">
        <f t="shared" si="0"/>
        <v>9.096638078902231</v>
      </c>
      <c r="F15" s="201"/>
      <c r="G15" s="275">
        <v>100</v>
      </c>
      <c r="H15" s="201">
        <v>346</v>
      </c>
      <c r="I15" s="201">
        <v>259</v>
      </c>
      <c r="J15" s="203">
        <f t="shared" si="1"/>
        <v>6.581819209039548</v>
      </c>
      <c r="L15" s="275">
        <v>420</v>
      </c>
      <c r="M15" s="201">
        <v>538</v>
      </c>
      <c r="N15" s="201">
        <v>318</v>
      </c>
      <c r="O15" s="203">
        <f t="shared" si="2"/>
        <v>12.267226632522407</v>
      </c>
      <c r="Q15" s="275">
        <v>610</v>
      </c>
      <c r="R15" s="201">
        <v>340</v>
      </c>
      <c r="S15" s="201">
        <v>256</v>
      </c>
      <c r="T15" s="203">
        <f t="shared" si="3"/>
        <v>6.246462989542751</v>
      </c>
      <c r="V15" s="275">
        <v>890</v>
      </c>
      <c r="W15" s="201">
        <v>386</v>
      </c>
      <c r="X15" s="201">
        <v>252</v>
      </c>
      <c r="Y15" s="203">
        <f t="shared" si="4"/>
        <v>7.001235198514046</v>
      </c>
      <c r="AA15" s="275">
        <v>1140</v>
      </c>
      <c r="AB15" s="201">
        <v>336</v>
      </c>
      <c r="AC15" s="201">
        <v>287</v>
      </c>
      <c r="AD15" s="203">
        <f t="shared" si="5"/>
        <v>6.807465254798147</v>
      </c>
      <c r="AF15" s="275">
        <v>1460</v>
      </c>
      <c r="AG15" s="201">
        <v>476</v>
      </c>
      <c r="AH15" s="201">
        <v>261</v>
      </c>
      <c r="AI15" s="203">
        <f t="shared" si="6"/>
        <v>8.924708571428571</v>
      </c>
      <c r="AK15" s="201">
        <v>30</v>
      </c>
      <c r="AL15" s="201">
        <v>0.6</v>
      </c>
      <c r="AM15" s="201">
        <v>414</v>
      </c>
      <c r="AT15" s="265"/>
      <c r="AU15" s="203">
        <f t="shared" si="8"/>
        <v>296.8333333333333</v>
      </c>
      <c r="AV15">
        <v>12</v>
      </c>
      <c r="AW15" s="203">
        <f>$AG$4</f>
        <v>1514.2857142857144</v>
      </c>
      <c r="AX15">
        <v>320</v>
      </c>
      <c r="AY15">
        <f t="shared" si="7"/>
        <v>1</v>
      </c>
      <c r="BA15" s="201">
        <v>305</v>
      </c>
      <c r="BB15" s="201">
        <v>259</v>
      </c>
      <c r="BC15" s="201">
        <v>318</v>
      </c>
      <c r="BD15" s="201">
        <v>256</v>
      </c>
      <c r="BE15" s="201">
        <v>252</v>
      </c>
      <c r="BF15" s="201">
        <v>287</v>
      </c>
      <c r="BG15" s="201">
        <v>261</v>
      </c>
    </row>
    <row r="16" spans="2:59" ht="12.75">
      <c r="B16" s="275">
        <v>35</v>
      </c>
      <c r="C16" s="201">
        <v>437</v>
      </c>
      <c r="D16" s="201">
        <v>299</v>
      </c>
      <c r="E16" s="203">
        <f t="shared" si="0"/>
        <v>9.413114922813037</v>
      </c>
      <c r="F16" s="201"/>
      <c r="G16" s="275">
        <v>110</v>
      </c>
      <c r="H16" s="201">
        <v>384</v>
      </c>
      <c r="I16" s="201">
        <v>266</v>
      </c>
      <c r="J16" s="203">
        <f t="shared" si="1"/>
        <v>7.502101694915254</v>
      </c>
      <c r="L16" s="275">
        <v>430</v>
      </c>
      <c r="M16" s="201">
        <v>470</v>
      </c>
      <c r="N16" s="201">
        <v>259</v>
      </c>
      <c r="O16" s="203">
        <f t="shared" si="2"/>
        <v>8.728399487836107</v>
      </c>
      <c r="Q16" s="275">
        <v>620</v>
      </c>
      <c r="R16" s="201">
        <v>364</v>
      </c>
      <c r="S16" s="201">
        <v>281</v>
      </c>
      <c r="T16" s="203">
        <f t="shared" si="3"/>
        <v>7.3404551978675405</v>
      </c>
      <c r="V16" s="275">
        <v>895</v>
      </c>
      <c r="W16" s="201">
        <v>381</v>
      </c>
      <c r="X16" s="201">
        <v>266</v>
      </c>
      <c r="Y16" s="203">
        <f t="shared" si="4"/>
        <v>7.2944648247039705</v>
      </c>
      <c r="AA16" s="275">
        <v>1150</v>
      </c>
      <c r="AB16" s="201">
        <v>345</v>
      </c>
      <c r="AC16" s="201">
        <v>276</v>
      </c>
      <c r="AD16" s="203">
        <f t="shared" si="5"/>
        <v>6.7219060225016545</v>
      </c>
      <c r="AF16" s="275">
        <v>1470</v>
      </c>
      <c r="AG16" s="201">
        <v>514</v>
      </c>
      <c r="AH16" s="201">
        <v>253</v>
      </c>
      <c r="AI16" s="203">
        <f t="shared" si="6"/>
        <v>9.341792653061225</v>
      </c>
      <c r="AK16" s="201">
        <v>35</v>
      </c>
      <c r="AL16" s="201">
        <v>0.7</v>
      </c>
      <c r="AM16" s="201">
        <v>437</v>
      </c>
      <c r="AT16" s="265"/>
      <c r="AU16" s="203">
        <f t="shared" si="8"/>
        <v>296.8333333333333</v>
      </c>
      <c r="AX16">
        <v>315</v>
      </c>
      <c r="AY16">
        <f t="shared" si="7"/>
        <v>4</v>
      </c>
      <c r="BA16" s="201">
        <v>299</v>
      </c>
      <c r="BB16" s="201">
        <v>266</v>
      </c>
      <c r="BC16" s="201">
        <v>259</v>
      </c>
      <c r="BD16" s="201">
        <v>281</v>
      </c>
      <c r="BE16" s="201">
        <v>266</v>
      </c>
      <c r="BF16" s="201">
        <v>276</v>
      </c>
      <c r="BG16" s="201">
        <v>253</v>
      </c>
    </row>
    <row r="17" spans="2:59" ht="12.75">
      <c r="B17" s="275">
        <v>40</v>
      </c>
      <c r="C17" s="201">
        <v>425</v>
      </c>
      <c r="D17" s="201">
        <v>275</v>
      </c>
      <c r="E17" s="203">
        <f t="shared" si="0"/>
        <v>8.419811320754718</v>
      </c>
      <c r="F17" s="201"/>
      <c r="G17" s="275">
        <v>120</v>
      </c>
      <c r="H17" s="201">
        <v>436</v>
      </c>
      <c r="I17" s="201">
        <v>233</v>
      </c>
      <c r="J17" s="203">
        <f t="shared" si="1"/>
        <v>7.461265536723164</v>
      </c>
      <c r="L17" s="275">
        <v>440</v>
      </c>
      <c r="M17" s="201">
        <v>544</v>
      </c>
      <c r="N17" s="201">
        <v>271</v>
      </c>
      <c r="O17" s="203">
        <f t="shared" si="2"/>
        <v>10.570734955185658</v>
      </c>
      <c r="Q17" s="275">
        <v>630</v>
      </c>
      <c r="R17" s="201">
        <v>376</v>
      </c>
      <c r="S17" s="201">
        <v>310</v>
      </c>
      <c r="T17" s="203">
        <f t="shared" si="3"/>
        <v>8.36497847037113</v>
      </c>
      <c r="V17" s="275">
        <v>900</v>
      </c>
      <c r="W17" s="201">
        <v>352</v>
      </c>
      <c r="X17" s="201">
        <v>273</v>
      </c>
      <c r="Y17" s="203">
        <f t="shared" si="4"/>
        <v>6.91659159507778</v>
      </c>
      <c r="AA17" s="275">
        <v>1160</v>
      </c>
      <c r="AB17" s="201">
        <v>377</v>
      </c>
      <c r="AC17" s="201">
        <v>299</v>
      </c>
      <c r="AD17" s="203">
        <f t="shared" si="5"/>
        <v>7.9575027575557025</v>
      </c>
      <c r="AF17" s="275">
        <v>1480</v>
      </c>
      <c r="AG17" s="201">
        <v>457</v>
      </c>
      <c r="AH17" s="201">
        <v>283</v>
      </c>
      <c r="AI17" s="203">
        <f t="shared" si="6"/>
        <v>9.290716734693877</v>
      </c>
      <c r="AK17" s="201">
        <v>40</v>
      </c>
      <c r="AL17" s="201">
        <v>0.8</v>
      </c>
      <c r="AM17" s="201">
        <v>425</v>
      </c>
      <c r="AT17" s="265"/>
      <c r="AU17" s="203">
        <f t="shared" si="8"/>
        <v>296.8333333333333</v>
      </c>
      <c r="AX17">
        <v>310</v>
      </c>
      <c r="AY17">
        <f t="shared" si="7"/>
        <v>5</v>
      </c>
      <c r="BA17" s="201">
        <v>275</v>
      </c>
      <c r="BB17" s="201">
        <v>233</v>
      </c>
      <c r="BC17" s="201">
        <v>271</v>
      </c>
      <c r="BD17" s="201">
        <v>310</v>
      </c>
      <c r="BE17" s="201">
        <v>273</v>
      </c>
      <c r="BF17" s="201">
        <v>299</v>
      </c>
      <c r="BG17" s="201">
        <v>283</v>
      </c>
    </row>
    <row r="18" spans="2:59" ht="12.75">
      <c r="B18" s="275">
        <v>45</v>
      </c>
      <c r="C18" s="201">
        <v>357</v>
      </c>
      <c r="D18" s="201">
        <v>273</v>
      </c>
      <c r="E18" s="203">
        <f t="shared" si="0"/>
        <v>7.02120411663808</v>
      </c>
      <c r="F18" s="201"/>
      <c r="G18" s="275">
        <v>130</v>
      </c>
      <c r="H18" s="201">
        <v>454</v>
      </c>
      <c r="I18" s="201">
        <v>294</v>
      </c>
      <c r="J18" s="203">
        <f t="shared" si="1"/>
        <v>9.803322033898306</v>
      </c>
      <c r="L18" s="275">
        <v>450</v>
      </c>
      <c r="M18" s="201">
        <v>508</v>
      </c>
      <c r="N18" s="201">
        <v>271</v>
      </c>
      <c r="O18" s="203">
        <f t="shared" si="2"/>
        <v>9.871201024327783</v>
      </c>
      <c r="Q18" s="275">
        <v>640</v>
      </c>
      <c r="R18" s="201">
        <v>424</v>
      </c>
      <c r="S18" s="201">
        <v>277</v>
      </c>
      <c r="T18" s="203">
        <f t="shared" si="3"/>
        <v>8.428706171826942</v>
      </c>
      <c r="V18" s="275">
        <v>910</v>
      </c>
      <c r="W18" s="201">
        <v>401</v>
      </c>
      <c r="X18" s="201">
        <v>283</v>
      </c>
      <c r="Y18" s="203">
        <f t="shared" si="4"/>
        <v>8.168035755746459</v>
      </c>
      <c r="AA18" s="275">
        <v>1170</v>
      </c>
      <c r="AB18" s="201">
        <v>393</v>
      </c>
      <c r="AC18" s="201">
        <v>281</v>
      </c>
      <c r="AD18" s="203">
        <f t="shared" si="5"/>
        <v>7.795843812045003</v>
      </c>
      <c r="AF18" s="275">
        <v>1490</v>
      </c>
      <c r="AG18" s="201">
        <v>490</v>
      </c>
      <c r="AH18" s="201">
        <v>274</v>
      </c>
      <c r="AI18" s="203">
        <f t="shared" si="6"/>
        <v>9.6448</v>
      </c>
      <c r="AK18" s="201">
        <v>45</v>
      </c>
      <c r="AL18" s="201">
        <v>0.9</v>
      </c>
      <c r="AM18" s="201">
        <v>357</v>
      </c>
      <c r="AT18" s="265"/>
      <c r="AU18" s="203">
        <f t="shared" si="8"/>
        <v>296.8333333333333</v>
      </c>
      <c r="AV18">
        <v>6</v>
      </c>
      <c r="AW18" s="270">
        <f>0.02*($C$4)</f>
        <v>-0.5041823899371068</v>
      </c>
      <c r="AX18">
        <v>305</v>
      </c>
      <c r="AY18">
        <f t="shared" si="7"/>
        <v>5</v>
      </c>
      <c r="BA18" s="201">
        <v>273</v>
      </c>
      <c r="BB18" s="201">
        <v>294</v>
      </c>
      <c r="BC18" s="201">
        <v>271</v>
      </c>
      <c r="BD18" s="201">
        <v>277</v>
      </c>
      <c r="BE18" s="201">
        <v>283</v>
      </c>
      <c r="BF18" s="201">
        <v>281</v>
      </c>
      <c r="BG18" s="201">
        <v>274</v>
      </c>
    </row>
    <row r="19" spans="2:59" ht="12.75">
      <c r="B19" s="275">
        <v>50</v>
      </c>
      <c r="C19" s="201">
        <v>346</v>
      </c>
      <c r="D19" s="201">
        <v>257</v>
      </c>
      <c r="E19" s="203">
        <f t="shared" si="0"/>
        <v>6.406044596912522</v>
      </c>
      <c r="F19" s="201"/>
      <c r="G19" s="275">
        <v>140</v>
      </c>
      <c r="H19" s="201">
        <v>494</v>
      </c>
      <c r="I19" s="201">
        <v>266</v>
      </c>
      <c r="J19" s="203">
        <f t="shared" si="1"/>
        <v>9.651141242937854</v>
      </c>
      <c r="L19" s="275">
        <v>460</v>
      </c>
      <c r="M19" s="201">
        <v>520</v>
      </c>
      <c r="N19" s="201">
        <v>276</v>
      </c>
      <c r="O19" s="203">
        <f t="shared" si="2"/>
        <v>10.2908066581306</v>
      </c>
      <c r="Q19" s="275">
        <v>650</v>
      </c>
      <c r="R19" s="201">
        <v>434</v>
      </c>
      <c r="S19" s="201">
        <v>280</v>
      </c>
      <c r="T19" s="203">
        <f t="shared" si="3"/>
        <v>8.72093500102522</v>
      </c>
      <c r="V19" s="275">
        <v>920</v>
      </c>
      <c r="W19" s="201">
        <v>460</v>
      </c>
      <c r="X19" s="201">
        <v>284</v>
      </c>
      <c r="Y19" s="203">
        <f t="shared" si="4"/>
        <v>9.402925470164847</v>
      </c>
      <c r="AA19" s="275">
        <v>1180</v>
      </c>
      <c r="AB19" s="201">
        <v>416</v>
      </c>
      <c r="AC19" s="201">
        <v>310</v>
      </c>
      <c r="AD19" s="203">
        <f t="shared" si="5"/>
        <v>9.10372821530995</v>
      </c>
      <c r="AF19" s="275">
        <v>1500</v>
      </c>
      <c r="AG19" s="201">
        <v>510</v>
      </c>
      <c r="AH19" s="201">
        <v>264</v>
      </c>
      <c r="AI19" s="203">
        <f t="shared" si="6"/>
        <v>9.672097959183674</v>
      </c>
      <c r="AK19" s="201">
        <v>50</v>
      </c>
      <c r="AL19" s="201">
        <v>1</v>
      </c>
      <c r="AM19" s="201">
        <v>346</v>
      </c>
      <c r="AN19" s="201">
        <v>308</v>
      </c>
      <c r="AT19" s="266"/>
      <c r="AU19" s="203">
        <f t="shared" si="8"/>
        <v>296.8333333333333</v>
      </c>
      <c r="AV19">
        <v>7</v>
      </c>
      <c r="AW19" s="270">
        <f>0.02*($H$4)</f>
        <v>4.189219858156028</v>
      </c>
      <c r="AX19">
        <v>300</v>
      </c>
      <c r="AY19">
        <f t="shared" si="7"/>
        <v>15</v>
      </c>
      <c r="BA19" s="201">
        <v>257</v>
      </c>
      <c r="BB19" s="201">
        <v>266</v>
      </c>
      <c r="BC19" s="201">
        <v>276</v>
      </c>
      <c r="BD19" s="201">
        <v>280</v>
      </c>
      <c r="BE19" s="201">
        <v>284</v>
      </c>
      <c r="BF19" s="201">
        <v>310</v>
      </c>
      <c r="BG19" s="201">
        <v>264</v>
      </c>
    </row>
    <row r="20" spans="2:59" ht="12.75">
      <c r="B20" s="275">
        <v>60</v>
      </c>
      <c r="C20" s="201">
        <v>321</v>
      </c>
      <c r="D20" s="201">
        <v>291</v>
      </c>
      <c r="E20" s="203">
        <f t="shared" si="0"/>
        <v>6.729437392795884</v>
      </c>
      <c r="F20" s="201"/>
      <c r="G20" s="275">
        <v>150</v>
      </c>
      <c r="H20" s="201">
        <v>464</v>
      </c>
      <c r="I20" s="201">
        <v>237</v>
      </c>
      <c r="J20" s="203">
        <f t="shared" si="1"/>
        <v>8.076745762711864</v>
      </c>
      <c r="L20" s="275">
        <v>465</v>
      </c>
      <c r="M20" s="201">
        <v>560</v>
      </c>
      <c r="N20" s="201">
        <v>282</v>
      </c>
      <c r="O20" s="203">
        <f t="shared" si="2"/>
        <v>11.323329065300895</v>
      </c>
      <c r="Q20" s="275">
        <v>660</v>
      </c>
      <c r="R20" s="201">
        <v>466</v>
      </c>
      <c r="S20" s="201">
        <v>252</v>
      </c>
      <c r="T20" s="203">
        <f t="shared" si="3"/>
        <v>8.427557924953865</v>
      </c>
      <c r="V20" s="275">
        <v>930</v>
      </c>
      <c r="W20" s="201">
        <v>491</v>
      </c>
      <c r="X20" s="201">
        <v>251</v>
      </c>
      <c r="Y20" s="203">
        <f t="shared" si="4"/>
        <v>8.870376131878338</v>
      </c>
      <c r="AA20" s="275">
        <v>1190</v>
      </c>
      <c r="AB20" s="201">
        <v>456</v>
      </c>
      <c r="AC20" s="201">
        <v>281</v>
      </c>
      <c r="AD20" s="203">
        <f t="shared" si="5"/>
        <v>9.045559232296492</v>
      </c>
      <c r="AF20" s="275">
        <v>1510</v>
      </c>
      <c r="AG20" s="201">
        <v>512</v>
      </c>
      <c r="AH20" s="201">
        <v>283</v>
      </c>
      <c r="AI20" s="203">
        <f t="shared" si="6"/>
        <v>10.40885551020408</v>
      </c>
      <c r="AK20" s="201">
        <v>60</v>
      </c>
      <c r="AL20" s="201">
        <v>1.2</v>
      </c>
      <c r="AM20" s="201">
        <v>321</v>
      </c>
      <c r="AN20" s="201">
        <v>293</v>
      </c>
      <c r="AT20" s="265"/>
      <c r="AU20" s="203">
        <f t="shared" si="8"/>
        <v>296.8333333333333</v>
      </c>
      <c r="AV20">
        <v>8</v>
      </c>
      <c r="AW20" s="270">
        <f>0.02*($M$4)</f>
        <v>9.382142857142856</v>
      </c>
      <c r="AX20">
        <v>295</v>
      </c>
      <c r="AY20">
        <f t="shared" si="7"/>
        <v>17</v>
      </c>
      <c r="BA20" s="201">
        <v>291</v>
      </c>
      <c r="BB20" s="201">
        <v>237</v>
      </c>
      <c r="BC20" s="201">
        <v>282</v>
      </c>
      <c r="BD20" s="201">
        <v>252</v>
      </c>
      <c r="BE20" s="201">
        <v>251</v>
      </c>
      <c r="BF20" s="201">
        <v>281</v>
      </c>
      <c r="BG20" s="201">
        <v>283</v>
      </c>
    </row>
    <row r="21" spans="2:59" ht="12.75">
      <c r="B21" s="201">
        <v>70</v>
      </c>
      <c r="C21" s="201">
        <v>284</v>
      </c>
      <c r="D21" s="201">
        <v>281</v>
      </c>
      <c r="E21" s="203">
        <f t="shared" si="0"/>
        <v>5.749173241852487</v>
      </c>
      <c r="F21" s="201"/>
      <c r="G21" s="275">
        <v>160</v>
      </c>
      <c r="H21" s="201">
        <v>491</v>
      </c>
      <c r="I21" s="201">
        <v>278</v>
      </c>
      <c r="J21" s="203">
        <f t="shared" si="1"/>
        <v>10.025276836158191</v>
      </c>
      <c r="L21" s="275">
        <v>470</v>
      </c>
      <c r="M21" s="201">
        <v>550</v>
      </c>
      <c r="N21" s="201">
        <v>308</v>
      </c>
      <c r="O21" s="203">
        <f t="shared" si="2"/>
        <v>12.146478873239436</v>
      </c>
      <c r="Q21" s="275">
        <v>670</v>
      </c>
      <c r="R21" s="201">
        <v>439</v>
      </c>
      <c r="S21" s="201">
        <v>271</v>
      </c>
      <c r="T21" s="203">
        <f t="shared" si="3"/>
        <v>8.537861390198891</v>
      </c>
      <c r="V21" s="275">
        <v>940</v>
      </c>
      <c r="W21" s="201">
        <v>468</v>
      </c>
      <c r="X21" s="201">
        <v>300</v>
      </c>
      <c r="Y21" s="203">
        <f t="shared" si="4"/>
        <v>10.105409798003251</v>
      </c>
      <c r="AA21" s="275">
        <v>1200</v>
      </c>
      <c r="AB21" s="201">
        <v>435</v>
      </c>
      <c r="AC21" s="201">
        <v>278</v>
      </c>
      <c r="AD21" s="203">
        <f t="shared" si="5"/>
        <v>8.536863004632693</v>
      </c>
      <c r="AF21" s="275">
        <v>1520</v>
      </c>
      <c r="AG21" s="201">
        <v>517</v>
      </c>
      <c r="AH21" s="201">
        <v>263</v>
      </c>
      <c r="AI21" s="203">
        <f t="shared" si="6"/>
        <v>9.767712653061224</v>
      </c>
      <c r="AK21" s="201">
        <v>70</v>
      </c>
      <c r="AL21" s="201">
        <v>1.4</v>
      </c>
      <c r="AM21" s="201">
        <v>284</v>
      </c>
      <c r="AN21" s="201">
        <v>288</v>
      </c>
      <c r="AT21" s="265"/>
      <c r="AU21" s="203">
        <f t="shared" si="8"/>
        <v>296.8333333333333</v>
      </c>
      <c r="AV21">
        <v>9</v>
      </c>
      <c r="AW21" s="270">
        <f>0.02*($R$4)</f>
        <v>14.537931034482757</v>
      </c>
      <c r="AX21">
        <v>290</v>
      </c>
      <c r="AY21">
        <f t="shared" si="7"/>
        <v>16</v>
      </c>
      <c r="BA21" s="201">
        <v>281</v>
      </c>
      <c r="BB21" s="201">
        <v>278</v>
      </c>
      <c r="BC21" s="201">
        <v>308</v>
      </c>
      <c r="BD21" s="201">
        <v>271</v>
      </c>
      <c r="BE21" s="201">
        <v>300</v>
      </c>
      <c r="BF21" s="201">
        <v>278</v>
      </c>
      <c r="BG21" s="201">
        <v>263</v>
      </c>
    </row>
    <row r="22" spans="2:59" ht="12.75">
      <c r="B22" s="201">
        <v>80</v>
      </c>
      <c r="C22" s="201">
        <v>310</v>
      </c>
      <c r="D22" s="201">
        <v>261</v>
      </c>
      <c r="E22" s="203">
        <f t="shared" si="0"/>
        <v>5.82885077186964</v>
      </c>
      <c r="F22" s="201"/>
      <c r="G22" s="275">
        <v>165</v>
      </c>
      <c r="H22" s="201">
        <v>517</v>
      </c>
      <c r="I22" s="201">
        <v>297</v>
      </c>
      <c r="J22" s="203">
        <f t="shared" si="1"/>
        <v>11.277610169491526</v>
      </c>
      <c r="L22" s="275">
        <v>475</v>
      </c>
      <c r="M22" s="201">
        <v>532</v>
      </c>
      <c r="N22" s="201">
        <v>279</v>
      </c>
      <c r="O22" s="203">
        <f t="shared" si="2"/>
        <v>10.64272471190781</v>
      </c>
      <c r="Q22" s="275">
        <v>675</v>
      </c>
      <c r="R22" s="201">
        <v>501</v>
      </c>
      <c r="S22" s="201">
        <v>291</v>
      </c>
      <c r="T22" s="203">
        <f t="shared" si="3"/>
        <v>10.462753742054542</v>
      </c>
      <c r="V22" s="275">
        <v>950</v>
      </c>
      <c r="W22" s="201">
        <v>491</v>
      </c>
      <c r="X22" s="201">
        <v>268</v>
      </c>
      <c r="Y22" s="203">
        <f t="shared" si="4"/>
        <v>9.471158579057349</v>
      </c>
      <c r="AA22" s="275">
        <v>1210</v>
      </c>
      <c r="AB22" s="201">
        <v>498</v>
      </c>
      <c r="AC22" s="201">
        <v>288</v>
      </c>
      <c r="AD22" s="203">
        <f t="shared" si="5"/>
        <v>10.124791528788881</v>
      </c>
      <c r="AF22" s="275">
        <v>1530</v>
      </c>
      <c r="AG22" s="201">
        <v>510</v>
      </c>
      <c r="AH22" s="201">
        <v>293</v>
      </c>
      <c r="AI22" s="203">
        <f t="shared" si="6"/>
        <v>10.734563265306122</v>
      </c>
      <c r="AK22" s="201">
        <v>80</v>
      </c>
      <c r="AL22" s="201">
        <v>1.6</v>
      </c>
      <c r="AM22" s="201">
        <v>310</v>
      </c>
      <c r="AN22" s="201">
        <v>275</v>
      </c>
      <c r="AT22" s="265"/>
      <c r="AU22" s="203">
        <f t="shared" si="8"/>
        <v>296.8333333333333</v>
      </c>
      <c r="AV22">
        <v>10</v>
      </c>
      <c r="AW22" s="270">
        <f>0.02*($W$4)</f>
        <v>19.88642857142857</v>
      </c>
      <c r="AX22">
        <v>285</v>
      </c>
      <c r="AY22">
        <f t="shared" si="7"/>
        <v>25</v>
      </c>
      <c r="BA22" s="201">
        <v>261</v>
      </c>
      <c r="BB22" s="201">
        <v>297</v>
      </c>
      <c r="BC22" s="201">
        <v>279</v>
      </c>
      <c r="BD22" s="201">
        <v>291</v>
      </c>
      <c r="BE22" s="201">
        <v>268</v>
      </c>
      <c r="BF22" s="201">
        <v>288</v>
      </c>
      <c r="BG22" s="201">
        <v>293</v>
      </c>
    </row>
    <row r="23" spans="2:59" ht="12.75">
      <c r="B23" s="201">
        <v>90</v>
      </c>
      <c r="C23" s="201">
        <v>303</v>
      </c>
      <c r="D23" s="201">
        <v>271</v>
      </c>
      <c r="E23" s="203">
        <f t="shared" si="0"/>
        <v>5.915516295025729</v>
      </c>
      <c r="F23" s="201"/>
      <c r="G23" s="275">
        <v>170</v>
      </c>
      <c r="H23" s="201">
        <v>534</v>
      </c>
      <c r="I23" s="201">
        <v>269</v>
      </c>
      <c r="J23" s="203">
        <f t="shared" si="1"/>
        <v>10.550271186440678</v>
      </c>
      <c r="L23" s="275">
        <v>480</v>
      </c>
      <c r="M23" s="201">
        <v>526</v>
      </c>
      <c r="N23" s="201">
        <v>276</v>
      </c>
      <c r="O23" s="203">
        <f t="shared" si="2"/>
        <v>10.409546734955185</v>
      </c>
      <c r="Q23" s="275">
        <v>680</v>
      </c>
      <c r="R23" s="201">
        <v>506</v>
      </c>
      <c r="S23" s="201">
        <v>256</v>
      </c>
      <c r="T23" s="203">
        <f t="shared" si="3"/>
        <v>9.296206684437154</v>
      </c>
      <c r="V23" s="275">
        <v>960</v>
      </c>
      <c r="W23" s="201">
        <v>501</v>
      </c>
      <c r="X23" s="201">
        <v>245</v>
      </c>
      <c r="Y23" s="203">
        <f t="shared" si="4"/>
        <v>8.83467610866032</v>
      </c>
      <c r="AA23" s="275">
        <v>1220</v>
      </c>
      <c r="AB23" s="201">
        <v>532</v>
      </c>
      <c r="AC23" s="201">
        <v>334</v>
      </c>
      <c r="AD23" s="203">
        <f t="shared" si="5"/>
        <v>12.543604676814471</v>
      </c>
      <c r="AF23" s="275">
        <v>1540</v>
      </c>
      <c r="AG23" s="201">
        <v>530</v>
      </c>
      <c r="AH23" s="201">
        <v>289</v>
      </c>
      <c r="AI23" s="203">
        <f t="shared" si="6"/>
        <v>11.003232653061223</v>
      </c>
      <c r="AK23" s="201">
        <v>90</v>
      </c>
      <c r="AL23" s="201">
        <v>1.8</v>
      </c>
      <c r="AM23" s="201">
        <v>303</v>
      </c>
      <c r="AN23" s="201">
        <v>323</v>
      </c>
      <c r="AT23" s="265"/>
      <c r="AU23" s="203">
        <f t="shared" si="8"/>
        <v>296.8333333333333</v>
      </c>
      <c r="AV23">
        <v>11</v>
      </c>
      <c r="AW23" s="270">
        <f>0.02*($AB$4)</f>
        <v>25.190666666666672</v>
      </c>
      <c r="AX23">
        <v>280</v>
      </c>
      <c r="AY23">
        <f t="shared" si="7"/>
        <v>24</v>
      </c>
      <c r="BA23" s="201">
        <v>271</v>
      </c>
      <c r="BB23" s="201">
        <v>269</v>
      </c>
      <c r="BC23" s="201">
        <v>276</v>
      </c>
      <c r="BD23" s="201">
        <v>256</v>
      </c>
      <c r="BE23" s="201">
        <v>245</v>
      </c>
      <c r="BF23" s="201">
        <v>334</v>
      </c>
      <c r="BG23" s="201">
        <v>289</v>
      </c>
    </row>
    <row r="24" spans="2:59" ht="12.75">
      <c r="B24" s="201">
        <v>95</v>
      </c>
      <c r="C24" s="201">
        <v>329</v>
      </c>
      <c r="D24" s="201">
        <v>305</v>
      </c>
      <c r="E24" s="203">
        <f t="shared" si="0"/>
        <v>7.228970840480275</v>
      </c>
      <c r="F24" s="201"/>
      <c r="G24" s="275">
        <v>175</v>
      </c>
      <c r="H24" s="201">
        <v>531</v>
      </c>
      <c r="I24" s="201">
        <v>282</v>
      </c>
      <c r="J24" s="203">
        <f t="shared" si="1"/>
        <v>10.998</v>
      </c>
      <c r="L24" s="275">
        <v>490</v>
      </c>
      <c r="M24" s="201">
        <v>497</v>
      </c>
      <c r="N24" s="201">
        <v>257</v>
      </c>
      <c r="O24" s="203">
        <f t="shared" si="2"/>
        <v>9.158545454545454</v>
      </c>
      <c r="Q24" s="275">
        <v>690</v>
      </c>
      <c r="R24" s="201">
        <v>489</v>
      </c>
      <c r="S24" s="201">
        <v>265</v>
      </c>
      <c r="T24" s="203">
        <f t="shared" si="3"/>
        <v>9.299723190485954</v>
      </c>
      <c r="V24" s="275">
        <v>970</v>
      </c>
      <c r="W24" s="201">
        <v>539</v>
      </c>
      <c r="X24" s="201">
        <v>293</v>
      </c>
      <c r="Y24" s="203">
        <f t="shared" si="4"/>
        <v>11.366930578128628</v>
      </c>
      <c r="AA24" s="275">
        <v>1230</v>
      </c>
      <c r="AB24" s="201">
        <v>495</v>
      </c>
      <c r="AC24" s="201">
        <v>312</v>
      </c>
      <c r="AD24" s="203">
        <f t="shared" si="5"/>
        <v>10.90244870946393</v>
      </c>
      <c r="AF24" s="275">
        <v>1550</v>
      </c>
      <c r="AG24" s="201">
        <v>513</v>
      </c>
      <c r="AH24" s="201">
        <v>299</v>
      </c>
      <c r="AI24" s="203">
        <f t="shared" si="6"/>
        <v>11.018821224489795</v>
      </c>
      <c r="AK24" s="201">
        <v>95</v>
      </c>
      <c r="AL24" s="201">
        <v>1.9</v>
      </c>
      <c r="AM24" s="201">
        <v>329</v>
      </c>
      <c r="AN24" s="201">
        <v>373</v>
      </c>
      <c r="AT24" s="265"/>
      <c r="AU24" s="203">
        <f t="shared" si="8"/>
        <v>296.8333333333333</v>
      </c>
      <c r="AV24">
        <v>12</v>
      </c>
      <c r="AW24" s="270">
        <f>0.02*($AG$4)</f>
        <v>30.28571428571429</v>
      </c>
      <c r="AX24">
        <v>275</v>
      </c>
      <c r="AY24">
        <f t="shared" si="7"/>
        <v>27</v>
      </c>
      <c r="BA24" s="201">
        <v>305</v>
      </c>
      <c r="BB24" s="201">
        <v>282</v>
      </c>
      <c r="BC24" s="201">
        <v>257</v>
      </c>
      <c r="BD24" s="201">
        <v>265</v>
      </c>
      <c r="BE24" s="201">
        <v>293</v>
      </c>
      <c r="BF24" s="201">
        <v>312</v>
      </c>
      <c r="BG24" s="201">
        <v>299</v>
      </c>
    </row>
    <row r="25" spans="2:59" ht="12.75">
      <c r="B25" s="201">
        <v>100</v>
      </c>
      <c r="C25" s="201">
        <v>329</v>
      </c>
      <c r="D25" s="201">
        <v>292</v>
      </c>
      <c r="E25" s="203">
        <f t="shared" si="0"/>
        <v>6.92085077186964</v>
      </c>
      <c r="F25" s="201"/>
      <c r="G25" s="275">
        <v>180</v>
      </c>
      <c r="H25" s="201">
        <v>524</v>
      </c>
      <c r="I25" s="201">
        <v>273</v>
      </c>
      <c r="J25" s="203">
        <f t="shared" si="1"/>
        <v>10.50664406779661</v>
      </c>
      <c r="L25" s="275">
        <v>500</v>
      </c>
      <c r="M25" s="201">
        <v>499</v>
      </c>
      <c r="N25" s="201">
        <v>276</v>
      </c>
      <c r="O25" s="203">
        <f t="shared" si="2"/>
        <v>9.875216389244558</v>
      </c>
      <c r="Q25" s="275">
        <v>700</v>
      </c>
      <c r="R25" s="201">
        <v>536</v>
      </c>
      <c r="S25" s="201">
        <v>287</v>
      </c>
      <c r="T25" s="203">
        <f t="shared" si="3"/>
        <v>11.039819561205658</v>
      </c>
      <c r="V25" s="275">
        <v>980</v>
      </c>
      <c r="W25" s="201">
        <v>466</v>
      </c>
      <c r="X25" s="201">
        <v>268</v>
      </c>
      <c r="Y25" s="203">
        <f t="shared" si="4"/>
        <v>8.988920362201068</v>
      </c>
      <c r="AA25" s="275">
        <v>1235</v>
      </c>
      <c r="AB25" s="201">
        <v>518</v>
      </c>
      <c r="AC25" s="201">
        <v>290</v>
      </c>
      <c r="AD25" s="203">
        <f t="shared" si="5"/>
        <v>10.604544451797926</v>
      </c>
      <c r="AF25" s="275">
        <v>1560</v>
      </c>
      <c r="AG25" s="201">
        <v>530</v>
      </c>
      <c r="AH25" s="201">
        <v>200</v>
      </c>
      <c r="AI25" s="203">
        <f t="shared" si="6"/>
        <v>7.61469387755102</v>
      </c>
      <c r="AK25" s="201">
        <v>100</v>
      </c>
      <c r="AL25" s="201">
        <v>2</v>
      </c>
      <c r="AM25" s="201">
        <v>329</v>
      </c>
      <c r="AN25" s="201">
        <v>346</v>
      </c>
      <c r="AT25" s="265"/>
      <c r="AU25" s="203">
        <f t="shared" si="8"/>
        <v>296.8333333333333</v>
      </c>
      <c r="AX25">
        <v>270</v>
      </c>
      <c r="AY25">
        <f t="shared" si="7"/>
        <v>20</v>
      </c>
      <c r="BA25" s="201">
        <v>292</v>
      </c>
      <c r="BB25" s="201">
        <v>273</v>
      </c>
      <c r="BC25" s="201">
        <v>276</v>
      </c>
      <c r="BD25" s="201">
        <v>287</v>
      </c>
      <c r="BE25" s="201">
        <v>268</v>
      </c>
      <c r="BF25" s="201">
        <v>290</v>
      </c>
      <c r="BG25" s="201">
        <v>200</v>
      </c>
    </row>
    <row r="26" spans="2:59" ht="15.75">
      <c r="B26" s="201">
        <v>110</v>
      </c>
      <c r="C26" s="201">
        <v>326</v>
      </c>
      <c r="D26" s="201">
        <v>276</v>
      </c>
      <c r="E26" s="203">
        <f t="shared" si="0"/>
        <v>6.481975986277874</v>
      </c>
      <c r="F26" s="201"/>
      <c r="G26" s="275">
        <v>185</v>
      </c>
      <c r="H26" s="201">
        <v>503</v>
      </c>
      <c r="I26" s="201">
        <v>281</v>
      </c>
      <c r="J26" s="203">
        <f t="shared" si="1"/>
        <v>10.38112429378531</v>
      </c>
      <c r="L26" s="275">
        <v>510</v>
      </c>
      <c r="M26" s="201">
        <v>498</v>
      </c>
      <c r="N26" s="201">
        <v>266</v>
      </c>
      <c r="O26" s="203">
        <f t="shared" si="2"/>
        <v>9.4983457106274</v>
      </c>
      <c r="Q26" s="275">
        <v>705</v>
      </c>
      <c r="R26" s="201">
        <v>496</v>
      </c>
      <c r="S26" s="201">
        <v>276</v>
      </c>
      <c r="T26" s="203">
        <f t="shared" si="3"/>
        <v>9.8244002460529</v>
      </c>
      <c r="V26" s="275">
        <v>990</v>
      </c>
      <c r="W26" s="201">
        <v>540</v>
      </c>
      <c r="X26" s="201">
        <v>297</v>
      </c>
      <c r="Y26" s="203">
        <f t="shared" si="4"/>
        <v>11.543487346180635</v>
      </c>
      <c r="AA26" s="275">
        <v>1240</v>
      </c>
      <c r="AB26" s="201">
        <v>527</v>
      </c>
      <c r="AC26" s="201">
        <v>294</v>
      </c>
      <c r="AD26" s="203">
        <f t="shared" si="5"/>
        <v>10.937604235605559</v>
      </c>
      <c r="AF26" s="275">
        <v>1570</v>
      </c>
      <c r="AG26" s="201">
        <v>499</v>
      </c>
      <c r="AH26" s="201">
        <v>272</v>
      </c>
      <c r="AI26" s="203">
        <f t="shared" si="6"/>
        <v>9.750256326530613</v>
      </c>
      <c r="AK26" s="201">
        <v>110</v>
      </c>
      <c r="AL26" s="201">
        <v>2.2</v>
      </c>
      <c r="AM26" s="201">
        <v>326</v>
      </c>
      <c r="AN26" s="201">
        <v>384</v>
      </c>
      <c r="AT26" s="265"/>
      <c r="AU26" s="203">
        <f t="shared" si="8"/>
        <v>296.8333333333333</v>
      </c>
      <c r="AV26" s="210" t="s">
        <v>117</v>
      </c>
      <c r="AW26" s="276" t="s">
        <v>118</v>
      </c>
      <c r="AX26">
        <v>265</v>
      </c>
      <c r="AY26">
        <f t="shared" si="7"/>
        <v>12</v>
      </c>
      <c r="BA26" s="201">
        <v>276</v>
      </c>
      <c r="BB26" s="201">
        <v>281</v>
      </c>
      <c r="BC26" s="201">
        <v>266</v>
      </c>
      <c r="BD26" s="201">
        <v>276</v>
      </c>
      <c r="BE26" s="201">
        <v>297</v>
      </c>
      <c r="BF26" s="201">
        <v>294</v>
      </c>
      <c r="BG26" s="201">
        <v>272</v>
      </c>
    </row>
    <row r="27" spans="2:59" ht="12.75">
      <c r="B27" s="201">
        <v>120</v>
      </c>
      <c r="C27" s="201">
        <v>290</v>
      </c>
      <c r="D27" s="201">
        <v>250</v>
      </c>
      <c r="E27" s="203">
        <f t="shared" si="0"/>
        <v>5.222984562607205</v>
      </c>
      <c r="F27" s="201"/>
      <c r="G27" s="275">
        <v>190</v>
      </c>
      <c r="H27" s="201">
        <v>536</v>
      </c>
      <c r="I27" s="201">
        <v>300</v>
      </c>
      <c r="J27" s="203">
        <f t="shared" si="1"/>
        <v>11.810169491525423</v>
      </c>
      <c r="L27" s="275">
        <v>520</v>
      </c>
      <c r="M27" s="201">
        <v>448</v>
      </c>
      <c r="N27" s="201">
        <v>284</v>
      </c>
      <c r="O27" s="203">
        <f t="shared" si="2"/>
        <v>9.12290909090909</v>
      </c>
      <c r="Q27" s="275">
        <v>710</v>
      </c>
      <c r="R27" s="201">
        <v>540</v>
      </c>
      <c r="S27" s="201">
        <v>267</v>
      </c>
      <c r="T27" s="203">
        <f t="shared" si="3"/>
        <v>10.347139635021529</v>
      </c>
      <c r="V27" s="275">
        <v>1000</v>
      </c>
      <c r="W27" s="201">
        <v>538</v>
      </c>
      <c r="X27" s="201">
        <v>276</v>
      </c>
      <c r="Y27" s="203">
        <f t="shared" si="4"/>
        <v>10.687550499187369</v>
      </c>
      <c r="AA27" s="275">
        <v>1250</v>
      </c>
      <c r="AB27" s="201">
        <v>527</v>
      </c>
      <c r="AC27" s="201">
        <v>267</v>
      </c>
      <c r="AD27" s="203">
        <f t="shared" si="5"/>
        <v>9.93313037723362</v>
      </c>
      <c r="AF27" s="275">
        <v>1580</v>
      </c>
      <c r="AG27" s="201">
        <v>456</v>
      </c>
      <c r="AH27" s="201">
        <v>274</v>
      </c>
      <c r="AI27" s="203">
        <f t="shared" si="6"/>
        <v>8.975568979591836</v>
      </c>
      <c r="AK27" s="201">
        <v>120</v>
      </c>
      <c r="AL27" s="201">
        <v>2.4</v>
      </c>
      <c r="AM27" s="201">
        <v>290</v>
      </c>
      <c r="AN27" s="201">
        <v>436</v>
      </c>
      <c r="AT27" s="265"/>
      <c r="AU27" s="203">
        <f t="shared" si="8"/>
        <v>296.8333333333333</v>
      </c>
      <c r="AV27" s="277" t="s">
        <v>112</v>
      </c>
      <c r="AW27" s="278">
        <f aca="true" t="shared" si="9" ref="AW27:AW32">AW19-AW18</f>
        <v>4.693402248093134</v>
      </c>
      <c r="AX27">
        <v>260</v>
      </c>
      <c r="AY27">
        <f t="shared" si="7"/>
        <v>14</v>
      </c>
      <c r="BA27" s="201">
        <v>250</v>
      </c>
      <c r="BB27" s="201">
        <v>300</v>
      </c>
      <c r="BC27" s="201">
        <v>284</v>
      </c>
      <c r="BD27" s="201">
        <v>267</v>
      </c>
      <c r="BE27" s="201">
        <v>276</v>
      </c>
      <c r="BF27" s="201">
        <v>267</v>
      </c>
      <c r="BG27" s="201">
        <v>274</v>
      </c>
    </row>
    <row r="28" spans="2:59" ht="12.75">
      <c r="B28" s="201">
        <v>140</v>
      </c>
      <c r="C28" s="201">
        <v>291</v>
      </c>
      <c r="D28" s="201">
        <v>273</v>
      </c>
      <c r="E28" s="203">
        <f t="shared" si="0"/>
        <v>5.7231663807890225</v>
      </c>
      <c r="F28" s="201"/>
      <c r="G28" s="275">
        <v>195</v>
      </c>
      <c r="H28" s="201">
        <v>505</v>
      </c>
      <c r="I28" s="201">
        <v>273</v>
      </c>
      <c r="J28" s="203">
        <f t="shared" si="1"/>
        <v>10.125677966101694</v>
      </c>
      <c r="L28" s="275">
        <v>530</v>
      </c>
      <c r="M28" s="201">
        <v>430</v>
      </c>
      <c r="N28" s="201">
        <v>312</v>
      </c>
      <c r="O28" s="203">
        <f t="shared" si="2"/>
        <v>9.619667093469909</v>
      </c>
      <c r="Q28" s="275">
        <v>720</v>
      </c>
      <c r="R28" s="201">
        <v>489</v>
      </c>
      <c r="S28" s="201">
        <v>287</v>
      </c>
      <c r="T28" s="203">
        <f t="shared" si="3"/>
        <v>10.07177568177158</v>
      </c>
      <c r="V28" s="275">
        <v>1010</v>
      </c>
      <c r="W28" s="201">
        <v>523</v>
      </c>
      <c r="X28" s="201">
        <v>289</v>
      </c>
      <c r="Y28" s="203">
        <f t="shared" si="4"/>
        <v>10.878934293011376</v>
      </c>
      <c r="AA28" s="275">
        <v>1260</v>
      </c>
      <c r="AB28" s="201">
        <v>484</v>
      </c>
      <c r="AC28" s="201">
        <v>270</v>
      </c>
      <c r="AD28" s="203">
        <f t="shared" si="5"/>
        <v>9.225148908007942</v>
      </c>
      <c r="AF28" s="275">
        <v>1590</v>
      </c>
      <c r="AG28" s="201">
        <v>409</v>
      </c>
      <c r="AH28" s="201">
        <v>296</v>
      </c>
      <c r="AI28" s="203">
        <f t="shared" si="6"/>
        <v>8.696842448979591</v>
      </c>
      <c r="AK28" s="201">
        <v>130</v>
      </c>
      <c r="AL28" s="201">
        <v>2.6</v>
      </c>
      <c r="AN28" s="201">
        <v>454</v>
      </c>
      <c r="AT28" s="265"/>
      <c r="AU28" s="203">
        <f t="shared" si="8"/>
        <v>296.8333333333333</v>
      </c>
      <c r="AV28" s="277" t="s">
        <v>113</v>
      </c>
      <c r="AW28" s="278">
        <f t="shared" si="9"/>
        <v>5.192922998986829</v>
      </c>
      <c r="AX28">
        <v>255</v>
      </c>
      <c r="AY28">
        <f t="shared" si="7"/>
        <v>11</v>
      </c>
      <c r="BA28" s="201">
        <v>273</v>
      </c>
      <c r="BB28" s="201">
        <v>273</v>
      </c>
      <c r="BC28" s="201">
        <v>312</v>
      </c>
      <c r="BD28" s="201">
        <v>287</v>
      </c>
      <c r="BE28" s="201">
        <v>289</v>
      </c>
      <c r="BF28" s="201">
        <v>270</v>
      </c>
      <c r="BG28" s="201">
        <v>296</v>
      </c>
    </row>
    <row r="29" spans="2:59" ht="12.75">
      <c r="B29" s="201">
        <v>150</v>
      </c>
      <c r="C29" s="201">
        <v>304</v>
      </c>
      <c r="D29" s="201">
        <v>262</v>
      </c>
      <c r="E29" s="203">
        <f t="shared" si="0"/>
        <v>5.7379348198970845</v>
      </c>
      <c r="F29" s="201"/>
      <c r="G29" s="275">
        <v>200</v>
      </c>
      <c r="H29" s="201">
        <v>538</v>
      </c>
      <c r="I29" s="201">
        <v>280</v>
      </c>
      <c r="J29" s="203">
        <f t="shared" si="1"/>
        <v>11.063954802259888</v>
      </c>
      <c r="L29" s="275">
        <v>540</v>
      </c>
      <c r="M29" s="201">
        <v>467</v>
      </c>
      <c r="N29" s="201">
        <v>301</v>
      </c>
      <c r="O29" s="203">
        <f t="shared" si="2"/>
        <v>10.079067861715748</v>
      </c>
      <c r="Q29" s="275">
        <v>730</v>
      </c>
      <c r="R29" s="201">
        <v>524</v>
      </c>
      <c r="S29" s="201">
        <v>259</v>
      </c>
      <c r="T29" s="203">
        <f t="shared" si="3"/>
        <v>9.73971703916342</v>
      </c>
      <c r="V29" s="275">
        <v>1020</v>
      </c>
      <c r="W29" s="201">
        <v>520</v>
      </c>
      <c r="X29" s="201">
        <v>341</v>
      </c>
      <c r="Y29" s="203">
        <f t="shared" si="4"/>
        <v>12.762758300441142</v>
      </c>
      <c r="AA29" s="275">
        <v>1270</v>
      </c>
      <c r="AB29" s="201">
        <v>553</v>
      </c>
      <c r="AC29" s="201">
        <v>313</v>
      </c>
      <c r="AD29" s="203">
        <f t="shared" si="5"/>
        <v>12.218945510699315</v>
      </c>
      <c r="AF29" s="275">
        <v>1600</v>
      </c>
      <c r="AG29" s="201">
        <v>420</v>
      </c>
      <c r="AH29" s="201">
        <v>286</v>
      </c>
      <c r="AI29" s="203">
        <f t="shared" si="6"/>
        <v>8.629028571428572</v>
      </c>
      <c r="AK29" s="201">
        <v>140</v>
      </c>
      <c r="AL29" s="201">
        <v>2.8</v>
      </c>
      <c r="AM29" s="201">
        <v>291</v>
      </c>
      <c r="AN29" s="201">
        <v>494</v>
      </c>
      <c r="AT29" s="265"/>
      <c r="AU29" s="203">
        <f t="shared" si="8"/>
        <v>296.8333333333333</v>
      </c>
      <c r="AV29" s="208" t="s">
        <v>116</v>
      </c>
      <c r="AW29" s="278">
        <f t="shared" si="9"/>
        <v>5.1557881773399</v>
      </c>
      <c r="AX29">
        <v>250</v>
      </c>
      <c r="AY29">
        <f t="shared" si="7"/>
        <v>3</v>
      </c>
      <c r="BA29" s="201">
        <v>262</v>
      </c>
      <c r="BB29" s="201">
        <v>280</v>
      </c>
      <c r="BC29" s="201">
        <v>301</v>
      </c>
      <c r="BD29" s="201">
        <v>259</v>
      </c>
      <c r="BE29" s="201">
        <v>341</v>
      </c>
      <c r="BF29" s="201">
        <v>313</v>
      </c>
      <c r="BG29" s="201">
        <v>286</v>
      </c>
    </row>
    <row r="30" spans="2:59" ht="12.75">
      <c r="B30" s="201"/>
      <c r="C30" s="201"/>
      <c r="D30" s="201"/>
      <c r="E30" s="201"/>
      <c r="F30" s="201"/>
      <c r="G30" s="275">
        <v>205</v>
      </c>
      <c r="H30" s="201">
        <v>545</v>
      </c>
      <c r="I30" s="201">
        <v>278</v>
      </c>
      <c r="J30" s="203">
        <f t="shared" si="1"/>
        <v>11.127853107344633</v>
      </c>
      <c r="L30" s="275">
        <v>550</v>
      </c>
      <c r="M30" s="201">
        <v>423</v>
      </c>
      <c r="N30" s="201">
        <v>280</v>
      </c>
      <c r="O30" s="203">
        <f t="shared" si="2"/>
        <v>8.492496798975672</v>
      </c>
      <c r="Q30" s="275">
        <v>740</v>
      </c>
      <c r="R30" s="201">
        <v>515</v>
      </c>
      <c r="S30" s="201">
        <v>281</v>
      </c>
      <c r="T30" s="203">
        <f t="shared" si="3"/>
        <v>10.385534139840065</v>
      </c>
      <c r="V30" s="275">
        <v>1030</v>
      </c>
      <c r="W30" s="201">
        <v>467</v>
      </c>
      <c r="X30" s="201">
        <v>280</v>
      </c>
      <c r="Y30" s="203">
        <f t="shared" si="4"/>
        <v>9.411562572556303</v>
      </c>
      <c r="AA30" s="275">
        <v>1280</v>
      </c>
      <c r="AB30" s="201">
        <v>558</v>
      </c>
      <c r="AC30" s="201">
        <v>291</v>
      </c>
      <c r="AD30" s="203">
        <f t="shared" si="5"/>
        <v>11.462819324950363</v>
      </c>
      <c r="AF30" s="275">
        <v>1610</v>
      </c>
      <c r="AG30" s="201">
        <v>391</v>
      </c>
      <c r="AH30" s="201">
        <v>314</v>
      </c>
      <c r="AI30" s="203">
        <f t="shared" si="6"/>
        <v>8.819683265306121</v>
      </c>
      <c r="AK30" s="201">
        <v>150</v>
      </c>
      <c r="AL30" s="201">
        <v>3</v>
      </c>
      <c r="AM30" s="201">
        <v>304</v>
      </c>
      <c r="AN30" s="201">
        <v>464</v>
      </c>
      <c r="AT30" s="265">
        <f>$H$6</f>
        <v>306</v>
      </c>
      <c r="AU30" s="203">
        <f t="shared" si="8"/>
        <v>296.8333333333333</v>
      </c>
      <c r="AV30" s="277" t="s">
        <v>119</v>
      </c>
      <c r="AW30" s="278">
        <f t="shared" si="9"/>
        <v>5.348497536945814</v>
      </c>
      <c r="AX30">
        <v>245</v>
      </c>
      <c r="AY30">
        <f t="shared" si="7"/>
        <v>1</v>
      </c>
      <c r="BB30" s="201">
        <v>278</v>
      </c>
      <c r="BC30" s="201">
        <v>280</v>
      </c>
      <c r="BD30" s="201">
        <v>281</v>
      </c>
      <c r="BE30" s="201">
        <v>280</v>
      </c>
      <c r="BF30" s="201">
        <v>291</v>
      </c>
      <c r="BG30" s="201">
        <v>314</v>
      </c>
    </row>
    <row r="31" spans="7:58" ht="12.75">
      <c r="G31" s="275">
        <v>210</v>
      </c>
      <c r="H31" s="201">
        <v>511</v>
      </c>
      <c r="I31" s="201">
        <v>264</v>
      </c>
      <c r="J31" s="203">
        <f t="shared" si="1"/>
        <v>9.908203389830508</v>
      </c>
      <c r="L31" s="275">
        <v>550</v>
      </c>
      <c r="M31" s="201">
        <v>433</v>
      </c>
      <c r="N31" s="201">
        <v>255</v>
      </c>
      <c r="O31" s="203">
        <f t="shared" si="2"/>
        <v>7.917080665813059</v>
      </c>
      <c r="Q31" s="275">
        <v>750</v>
      </c>
      <c r="R31" s="201">
        <v>518</v>
      </c>
      <c r="S31" s="201">
        <v>270</v>
      </c>
      <c r="T31" s="203">
        <f t="shared" si="3"/>
        <v>10.037112979290546</v>
      </c>
      <c r="V31" s="275">
        <v>1040</v>
      </c>
      <c r="W31" s="201">
        <v>497</v>
      </c>
      <c r="X31" s="201">
        <v>234</v>
      </c>
      <c r="Y31" s="203">
        <f t="shared" si="4"/>
        <v>8.37064778267936</v>
      </c>
      <c r="AA31" s="275">
        <v>1290</v>
      </c>
      <c r="AB31" s="201">
        <v>467</v>
      </c>
      <c r="AC31" s="201">
        <v>273</v>
      </c>
      <c r="AD31" s="203">
        <f t="shared" si="5"/>
        <v>9.000026472534746</v>
      </c>
      <c r="AK31" s="201">
        <v>160</v>
      </c>
      <c r="AL31" s="201">
        <v>3.2</v>
      </c>
      <c r="AN31" s="201">
        <v>491</v>
      </c>
      <c r="AT31" s="265"/>
      <c r="AU31" s="203">
        <f t="shared" si="8"/>
        <v>296.8333333333333</v>
      </c>
      <c r="AV31" s="277" t="s">
        <v>114</v>
      </c>
      <c r="AW31" s="278">
        <f t="shared" si="9"/>
        <v>5.304238095238102</v>
      </c>
      <c r="AX31">
        <v>240</v>
      </c>
      <c r="AY31">
        <f t="shared" si="7"/>
        <v>1</v>
      </c>
      <c r="BB31" s="201">
        <v>264</v>
      </c>
      <c r="BC31" s="201">
        <v>255</v>
      </c>
      <c r="BD31" s="201">
        <v>270</v>
      </c>
      <c r="BE31" s="201">
        <v>234</v>
      </c>
      <c r="BF31" s="201">
        <v>273</v>
      </c>
    </row>
    <row r="32" spans="7:58" ht="12.75">
      <c r="G32" s="275">
        <v>215</v>
      </c>
      <c r="H32" s="201">
        <v>511</v>
      </c>
      <c r="I32" s="201">
        <v>285</v>
      </c>
      <c r="J32" s="203">
        <f t="shared" si="1"/>
        <v>10.69635593220339</v>
      </c>
      <c r="L32" s="275">
        <v>560</v>
      </c>
      <c r="M32" s="201">
        <v>413</v>
      </c>
      <c r="N32" s="201">
        <v>278</v>
      </c>
      <c r="O32" s="203">
        <f t="shared" si="2"/>
        <v>8.232501920614595</v>
      </c>
      <c r="Q32" s="275">
        <v>755</v>
      </c>
      <c r="R32" s="201">
        <v>527</v>
      </c>
      <c r="S32" s="201">
        <v>285</v>
      </c>
      <c r="T32" s="203">
        <f t="shared" si="3"/>
        <v>10.77880869386918</v>
      </c>
      <c r="V32" s="275">
        <v>1050</v>
      </c>
      <c r="W32" s="201">
        <v>494</v>
      </c>
      <c r="X32" s="201">
        <v>268</v>
      </c>
      <c r="Y32" s="203">
        <f t="shared" si="4"/>
        <v>9.529027165080102</v>
      </c>
      <c r="AA32" s="275">
        <v>1300</v>
      </c>
      <c r="AB32" s="201">
        <v>549</v>
      </c>
      <c r="AC32" s="201">
        <v>289</v>
      </c>
      <c r="AD32" s="203">
        <f t="shared" si="5"/>
        <v>11.200423560555922</v>
      </c>
      <c r="AK32" s="201">
        <v>165</v>
      </c>
      <c r="AL32" s="201">
        <v>3.3</v>
      </c>
      <c r="AN32" s="201">
        <v>517</v>
      </c>
      <c r="AT32" s="265"/>
      <c r="AU32" s="203">
        <f t="shared" si="8"/>
        <v>296.8333333333333</v>
      </c>
      <c r="AV32" s="277" t="s">
        <v>115</v>
      </c>
      <c r="AW32" s="278">
        <f t="shared" si="9"/>
        <v>5.095047619047616</v>
      </c>
      <c r="AX32">
        <v>235</v>
      </c>
      <c r="AY32">
        <f t="shared" si="7"/>
        <v>2</v>
      </c>
      <c r="BB32" s="201">
        <v>285</v>
      </c>
      <c r="BC32" s="201">
        <v>278</v>
      </c>
      <c r="BD32" s="201">
        <v>285</v>
      </c>
      <c r="BE32" s="201">
        <v>268</v>
      </c>
      <c r="BF32" s="201">
        <v>289</v>
      </c>
    </row>
    <row r="33" spans="7:58" ht="12.75">
      <c r="G33" s="275">
        <v>220</v>
      </c>
      <c r="H33" s="201">
        <v>515</v>
      </c>
      <c r="I33" s="201">
        <v>303</v>
      </c>
      <c r="J33" s="203">
        <f t="shared" si="1"/>
        <v>11.46093220338983</v>
      </c>
      <c r="L33" s="275">
        <v>570</v>
      </c>
      <c r="M33" s="201">
        <v>367</v>
      </c>
      <c r="N33" s="201">
        <v>273</v>
      </c>
      <c r="O33" s="203">
        <f t="shared" si="2"/>
        <v>7.18398975672215</v>
      </c>
      <c r="Q33" s="275">
        <v>760</v>
      </c>
      <c r="R33" s="201">
        <v>494</v>
      </c>
      <c r="S33" s="201">
        <v>295</v>
      </c>
      <c r="T33" s="203">
        <f t="shared" si="3"/>
        <v>10.458376050850932</v>
      </c>
      <c r="V33" s="275">
        <v>1060</v>
      </c>
      <c r="W33" s="201">
        <v>462</v>
      </c>
      <c r="X33" s="201">
        <v>288</v>
      </c>
      <c r="Y33" s="203">
        <f t="shared" si="4"/>
        <v>9.576819131646158</v>
      </c>
      <c r="AA33" s="275">
        <v>1310</v>
      </c>
      <c r="AB33" s="201">
        <v>456</v>
      </c>
      <c r="AC33" s="201">
        <v>288</v>
      </c>
      <c r="AD33" s="203">
        <f t="shared" si="5"/>
        <v>9.27089344804765</v>
      </c>
      <c r="AK33" s="201">
        <v>170</v>
      </c>
      <c r="AL33" s="201">
        <v>3.4</v>
      </c>
      <c r="AN33" s="201">
        <v>534</v>
      </c>
      <c r="AT33" s="265"/>
      <c r="AU33" s="203">
        <f t="shared" si="8"/>
        <v>296.8333333333333</v>
      </c>
      <c r="AX33">
        <v>230</v>
      </c>
      <c r="AY33">
        <f t="shared" si="7"/>
        <v>1</v>
      </c>
      <c r="BB33" s="201">
        <v>303</v>
      </c>
      <c r="BC33" s="201">
        <v>273</v>
      </c>
      <c r="BD33" s="201">
        <v>295</v>
      </c>
      <c r="BE33" s="201">
        <v>288</v>
      </c>
      <c r="BF33" s="201">
        <v>288</v>
      </c>
    </row>
    <row r="34" spans="7:58" ht="12.75">
      <c r="G34" s="275">
        <v>225</v>
      </c>
      <c r="H34" s="201">
        <v>538</v>
      </c>
      <c r="I34" s="201">
        <v>284</v>
      </c>
      <c r="J34" s="203">
        <f t="shared" si="1"/>
        <v>11.222011299435028</v>
      </c>
      <c r="L34" s="275">
        <v>580</v>
      </c>
      <c r="M34" s="201">
        <v>332</v>
      </c>
      <c r="N34" s="201">
        <v>303</v>
      </c>
      <c r="O34" s="203">
        <f t="shared" si="2"/>
        <v>7.213029449423815</v>
      </c>
      <c r="Q34" s="275">
        <v>770</v>
      </c>
      <c r="R34" s="201">
        <v>536</v>
      </c>
      <c r="S34" s="201">
        <v>274</v>
      </c>
      <c r="T34" s="203">
        <f t="shared" si="3"/>
        <v>10.539758047980314</v>
      </c>
      <c r="V34" s="275">
        <v>1070</v>
      </c>
      <c r="W34" s="201">
        <v>469</v>
      </c>
      <c r="X34" s="201">
        <v>257</v>
      </c>
      <c r="Y34" s="203">
        <f t="shared" si="4"/>
        <v>8.675465521244485</v>
      </c>
      <c r="AA34" s="275">
        <v>1320</v>
      </c>
      <c r="AB34" s="201">
        <v>422</v>
      </c>
      <c r="AC34" s="201">
        <v>269</v>
      </c>
      <c r="AD34" s="203">
        <f t="shared" si="5"/>
        <v>8.01362453121553</v>
      </c>
      <c r="AK34" s="201">
        <v>175</v>
      </c>
      <c r="AL34" s="201">
        <v>3.5</v>
      </c>
      <c r="AN34" s="201">
        <v>531</v>
      </c>
      <c r="AT34" s="265"/>
      <c r="AU34" s="203">
        <f t="shared" si="8"/>
        <v>296.8333333333333</v>
      </c>
      <c r="AX34">
        <v>225</v>
      </c>
      <c r="AY34">
        <f t="shared" si="7"/>
        <v>0</v>
      </c>
      <c r="BB34" s="201">
        <v>284</v>
      </c>
      <c r="BC34" s="201">
        <v>303</v>
      </c>
      <c r="BD34" s="201">
        <v>274</v>
      </c>
      <c r="BE34" s="201">
        <v>257</v>
      </c>
      <c r="BF34" s="201">
        <v>269</v>
      </c>
    </row>
    <row r="35" spans="7:58" ht="12.75">
      <c r="G35" s="275">
        <v>230</v>
      </c>
      <c r="H35" s="201">
        <v>549</v>
      </c>
      <c r="I35" s="201">
        <v>257</v>
      </c>
      <c r="J35" s="203">
        <f t="shared" si="1"/>
        <v>10.362762711864407</v>
      </c>
      <c r="L35" s="275">
        <v>590</v>
      </c>
      <c r="M35" s="201">
        <v>334</v>
      </c>
      <c r="N35" s="201">
        <v>269</v>
      </c>
      <c r="O35" s="203">
        <f t="shared" si="2"/>
        <v>6.442222791293213</v>
      </c>
      <c r="Q35" s="275">
        <v>780</v>
      </c>
      <c r="R35" s="201">
        <v>489</v>
      </c>
      <c r="S35" s="201">
        <v>273</v>
      </c>
      <c r="T35" s="203">
        <f t="shared" si="3"/>
        <v>9.580469550953454</v>
      </c>
      <c r="V35" s="275">
        <v>1080</v>
      </c>
      <c r="W35" s="201">
        <v>409</v>
      </c>
      <c r="X35" s="201">
        <v>289</v>
      </c>
      <c r="Y35" s="203">
        <f t="shared" si="4"/>
        <v>8.507617831437194</v>
      </c>
      <c r="AA35" s="275">
        <v>1330</v>
      </c>
      <c r="AB35" s="201">
        <v>411</v>
      </c>
      <c r="AC35" s="201">
        <v>246</v>
      </c>
      <c r="AD35" s="203">
        <f t="shared" si="5"/>
        <v>7.137418927862343</v>
      </c>
      <c r="AK35" s="201">
        <v>180</v>
      </c>
      <c r="AL35" s="201">
        <v>3.6</v>
      </c>
      <c r="AN35" s="201">
        <v>524</v>
      </c>
      <c r="AT35" s="265"/>
      <c r="AU35" s="203">
        <f t="shared" si="8"/>
        <v>296.8333333333333</v>
      </c>
      <c r="AX35">
        <v>220</v>
      </c>
      <c r="AY35">
        <f t="shared" si="7"/>
        <v>0</v>
      </c>
      <c r="BB35" s="201">
        <v>257</v>
      </c>
      <c r="BC35" s="201">
        <v>269</v>
      </c>
      <c r="BD35" s="201">
        <v>273</v>
      </c>
      <c r="BE35" s="201">
        <v>289</v>
      </c>
      <c r="BF35" s="201">
        <v>246</v>
      </c>
    </row>
    <row r="36" spans="7:58" ht="12.75">
      <c r="G36" s="275">
        <v>235</v>
      </c>
      <c r="H36" s="201">
        <v>542</v>
      </c>
      <c r="I36" s="201">
        <v>268</v>
      </c>
      <c r="J36" s="203">
        <f t="shared" si="1"/>
        <v>10.6685197740113</v>
      </c>
      <c r="L36" s="275">
        <v>600</v>
      </c>
      <c r="M36" s="201">
        <v>294</v>
      </c>
      <c r="N36" s="201">
        <v>265</v>
      </c>
      <c r="O36" s="203">
        <f t="shared" si="2"/>
        <v>5.586376440460947</v>
      </c>
      <c r="Q36" s="275">
        <v>790</v>
      </c>
      <c r="R36" s="201">
        <v>490</v>
      </c>
      <c r="S36" s="201">
        <v>284</v>
      </c>
      <c r="T36" s="203">
        <f t="shared" si="3"/>
        <v>9.986877178593396</v>
      </c>
      <c r="V36" s="275">
        <v>1090</v>
      </c>
      <c r="W36" s="201">
        <v>373</v>
      </c>
      <c r="X36" s="201">
        <v>278</v>
      </c>
      <c r="Y36" s="203">
        <f t="shared" si="4"/>
        <v>7.463464128163455</v>
      </c>
      <c r="AA36" s="275">
        <v>1340</v>
      </c>
      <c r="AB36" s="201">
        <v>441</v>
      </c>
      <c r="AC36" s="201">
        <v>258</v>
      </c>
      <c r="AD36" s="203">
        <f t="shared" si="5"/>
        <v>8.031978821972205</v>
      </c>
      <c r="AK36" s="201">
        <v>185</v>
      </c>
      <c r="AL36" s="201">
        <v>3.7</v>
      </c>
      <c r="AN36" s="201">
        <v>503</v>
      </c>
      <c r="AT36" s="265"/>
      <c r="AU36" s="203">
        <f t="shared" si="8"/>
        <v>296.8333333333333</v>
      </c>
      <c r="AX36">
        <v>215</v>
      </c>
      <c r="AY36">
        <f t="shared" si="7"/>
        <v>0</v>
      </c>
      <c r="BB36" s="201">
        <v>268</v>
      </c>
      <c r="BC36" s="201">
        <v>265</v>
      </c>
      <c r="BD36" s="201">
        <v>284</v>
      </c>
      <c r="BE36" s="201">
        <v>278</v>
      </c>
      <c r="BF36" s="201">
        <v>258</v>
      </c>
    </row>
    <row r="37" spans="7:58" ht="12.75">
      <c r="G37" s="275">
        <v>240</v>
      </c>
      <c r="H37" s="201">
        <v>494</v>
      </c>
      <c r="I37" s="201">
        <v>269</v>
      </c>
      <c r="J37" s="203">
        <f t="shared" si="1"/>
        <v>9.759988700564971</v>
      </c>
      <c r="Q37" s="275">
        <v>800</v>
      </c>
      <c r="R37" s="201">
        <v>457</v>
      </c>
      <c r="S37" s="201">
        <v>335</v>
      </c>
      <c r="T37" s="203">
        <f t="shared" si="3"/>
        <v>10.986928439614516</v>
      </c>
      <c r="V37" s="275">
        <v>1100</v>
      </c>
      <c r="W37" s="201">
        <v>380</v>
      </c>
      <c r="X37" s="201">
        <v>297</v>
      </c>
      <c r="Y37" s="203">
        <f t="shared" si="4"/>
        <v>8.123194799164152</v>
      </c>
      <c r="AA37" s="275">
        <v>1350</v>
      </c>
      <c r="AB37" s="201">
        <v>404</v>
      </c>
      <c r="AC37" s="201">
        <v>285</v>
      </c>
      <c r="AD37" s="203">
        <f t="shared" si="5"/>
        <v>8.128127068166776</v>
      </c>
      <c r="AK37" s="201">
        <v>190</v>
      </c>
      <c r="AL37" s="201">
        <v>3.8</v>
      </c>
      <c r="AN37" s="201">
        <v>536</v>
      </c>
      <c r="AT37" s="265"/>
      <c r="AU37" s="203">
        <f t="shared" si="8"/>
        <v>296.8333333333333</v>
      </c>
      <c r="AX37">
        <v>210</v>
      </c>
      <c r="AY37">
        <f t="shared" si="7"/>
        <v>0</v>
      </c>
      <c r="BB37" s="201">
        <v>269</v>
      </c>
      <c r="BD37" s="201">
        <v>335</v>
      </c>
      <c r="BE37" s="201">
        <v>297</v>
      </c>
      <c r="BF37" s="201">
        <v>285</v>
      </c>
    </row>
    <row r="38" spans="7:58" ht="12.75">
      <c r="G38" s="275">
        <v>245</v>
      </c>
      <c r="H38" s="201">
        <v>531</v>
      </c>
      <c r="I38" s="201">
        <v>273</v>
      </c>
      <c r="J38" s="203">
        <f t="shared" si="1"/>
        <v>10.647</v>
      </c>
      <c r="O38" s="203"/>
      <c r="Q38" s="275">
        <v>810</v>
      </c>
      <c r="R38" s="201">
        <v>447</v>
      </c>
      <c r="S38" s="201">
        <v>306</v>
      </c>
      <c r="T38" s="203">
        <f t="shared" si="3"/>
        <v>9.816218987082221</v>
      </c>
      <c r="V38" s="275">
        <v>1110</v>
      </c>
      <c r="W38" s="201">
        <v>333</v>
      </c>
      <c r="X38" s="201">
        <v>287</v>
      </c>
      <c r="Y38" s="203">
        <f t="shared" si="4"/>
        <v>6.878804272115161</v>
      </c>
      <c r="AA38" s="275">
        <v>1360</v>
      </c>
      <c r="AB38" s="201">
        <v>344</v>
      </c>
      <c r="AC38" s="201">
        <v>288</v>
      </c>
      <c r="AD38" s="203">
        <f t="shared" si="5"/>
        <v>6.993831899404368</v>
      </c>
      <c r="AK38" s="201">
        <v>195</v>
      </c>
      <c r="AL38" s="201">
        <v>3.9</v>
      </c>
      <c r="AN38" s="201">
        <v>505</v>
      </c>
      <c r="AT38" s="265"/>
      <c r="AU38" s="203">
        <f t="shared" si="8"/>
        <v>296.8333333333333</v>
      </c>
      <c r="AX38">
        <v>205</v>
      </c>
      <c r="AY38">
        <f t="shared" si="7"/>
        <v>0</v>
      </c>
      <c r="BB38" s="201">
        <v>273</v>
      </c>
      <c r="BD38" s="201">
        <v>306</v>
      </c>
      <c r="BE38" s="201">
        <v>287</v>
      </c>
      <c r="BF38" s="201">
        <v>288</v>
      </c>
    </row>
    <row r="39" spans="7:58" ht="12.75">
      <c r="G39" s="275">
        <v>250</v>
      </c>
      <c r="H39" s="201">
        <v>513</v>
      </c>
      <c r="I39" s="201">
        <v>260</v>
      </c>
      <c r="J39" s="203">
        <f t="shared" si="1"/>
        <v>9.796271186440679</v>
      </c>
      <c r="O39" s="203"/>
      <c r="Q39" s="275">
        <v>820</v>
      </c>
      <c r="R39" s="201">
        <v>387</v>
      </c>
      <c r="S39" s="201">
        <v>274</v>
      </c>
      <c r="T39" s="203">
        <f t="shared" si="3"/>
        <v>7.609862620463399</v>
      </c>
      <c r="V39" s="275">
        <v>1120</v>
      </c>
      <c r="W39" s="201">
        <v>307</v>
      </c>
      <c r="X39" s="201">
        <v>300</v>
      </c>
      <c r="Y39" s="203">
        <f t="shared" si="4"/>
        <v>6.628976085442303</v>
      </c>
      <c r="AA39" s="275">
        <v>1370</v>
      </c>
      <c r="AB39" s="201">
        <v>343</v>
      </c>
      <c r="AC39" s="201">
        <v>250</v>
      </c>
      <c r="AD39" s="203">
        <f t="shared" si="5"/>
        <v>6.053386278402824</v>
      </c>
      <c r="AK39" s="201">
        <v>200</v>
      </c>
      <c r="AL39" s="201">
        <v>4</v>
      </c>
      <c r="AN39" s="201">
        <v>538</v>
      </c>
      <c r="AT39" s="265"/>
      <c r="AU39" s="203">
        <f t="shared" si="8"/>
        <v>296.8333333333333</v>
      </c>
      <c r="AX39">
        <v>200</v>
      </c>
      <c r="AY39">
        <f t="shared" si="7"/>
        <v>1</v>
      </c>
      <c r="BB39" s="201">
        <v>260</v>
      </c>
      <c r="BD39" s="201">
        <v>274</v>
      </c>
      <c r="BE39" s="201">
        <v>300</v>
      </c>
      <c r="BF39" s="201">
        <v>250</v>
      </c>
    </row>
    <row r="40" spans="7:58" ht="12.75">
      <c r="G40" s="275">
        <v>260</v>
      </c>
      <c r="H40" s="201">
        <v>525</v>
      </c>
      <c r="I40" s="201">
        <v>258</v>
      </c>
      <c r="J40" s="203">
        <f t="shared" si="1"/>
        <v>9.948305084745764</v>
      </c>
      <c r="L40" s="201">
        <v>600</v>
      </c>
      <c r="M40" s="201">
        <v>293</v>
      </c>
      <c r="N40" s="201">
        <v>265</v>
      </c>
      <c r="O40" s="203">
        <f>M40*N40/($A$8*N$5)</f>
        <v>5.567375160051216</v>
      </c>
      <c r="P40" t="s">
        <v>81</v>
      </c>
      <c r="Q40" s="275">
        <v>830</v>
      </c>
      <c r="R40" s="201">
        <v>353</v>
      </c>
      <c r="S40" s="201">
        <v>274</v>
      </c>
      <c r="T40" s="203">
        <f t="shared" si="3"/>
        <v>6.941295878613901</v>
      </c>
      <c r="AA40" s="275">
        <v>1380</v>
      </c>
      <c r="AB40" s="201">
        <v>290</v>
      </c>
      <c r="AC40" s="201">
        <v>279</v>
      </c>
      <c r="AD40" s="203">
        <f t="shared" si="5"/>
        <v>5.7117140966247515</v>
      </c>
      <c r="AK40" s="201">
        <v>205</v>
      </c>
      <c r="AL40" s="201">
        <v>4.1</v>
      </c>
      <c r="AN40" s="201">
        <v>545</v>
      </c>
      <c r="AT40" s="265"/>
      <c r="AU40" s="203">
        <f t="shared" si="8"/>
        <v>296.8333333333333</v>
      </c>
      <c r="AX40">
        <v>195</v>
      </c>
      <c r="AY40">
        <f t="shared" si="7"/>
        <v>0</v>
      </c>
      <c r="BB40" s="201">
        <v>258</v>
      </c>
      <c r="BD40" s="201">
        <v>274</v>
      </c>
      <c r="BF40" s="201">
        <v>279</v>
      </c>
    </row>
    <row r="41" spans="7:56" ht="12.75">
      <c r="G41" s="275">
        <v>270</v>
      </c>
      <c r="H41" s="201">
        <v>480</v>
      </c>
      <c r="I41" s="201">
        <v>259</v>
      </c>
      <c r="J41" s="203">
        <f t="shared" si="1"/>
        <v>9.13084745762712</v>
      </c>
      <c r="L41" s="201">
        <v>600</v>
      </c>
      <c r="M41" s="201">
        <v>330</v>
      </c>
      <c r="N41" s="201">
        <v>269</v>
      </c>
      <c r="O41" s="203">
        <f>M41*N41/($A$8*N$5)</f>
        <v>6.365070422535211</v>
      </c>
      <c r="P41" t="s">
        <v>82</v>
      </c>
      <c r="Q41" s="275">
        <v>840</v>
      </c>
      <c r="R41" s="201">
        <v>335</v>
      </c>
      <c r="S41" s="201">
        <v>252</v>
      </c>
      <c r="T41" s="203">
        <f t="shared" si="3"/>
        <v>6.058437564076276</v>
      </c>
      <c r="W41" s="201"/>
      <c r="Y41" s="201"/>
      <c r="AK41" s="201">
        <v>210</v>
      </c>
      <c r="AL41" s="201">
        <v>4.2</v>
      </c>
      <c r="AN41" s="201">
        <v>511</v>
      </c>
      <c r="AT41" s="265"/>
      <c r="AU41" s="203">
        <f t="shared" si="8"/>
        <v>296.8333333333333</v>
      </c>
      <c r="AX41">
        <v>190</v>
      </c>
      <c r="AY41">
        <f>FREQUENCY($BA$9:$BG$47,AX42:AX42)</f>
        <v>0</v>
      </c>
      <c r="BB41" s="201">
        <v>259</v>
      </c>
      <c r="BD41" s="201">
        <v>252</v>
      </c>
    </row>
    <row r="42" spans="7:56" ht="12.75">
      <c r="G42" s="275">
        <v>280</v>
      </c>
      <c r="H42" s="201">
        <v>444</v>
      </c>
      <c r="I42" s="201">
        <v>265</v>
      </c>
      <c r="J42" s="203">
        <f t="shared" si="1"/>
        <v>8.641694915254238</v>
      </c>
      <c r="L42" s="201">
        <v>600</v>
      </c>
      <c r="M42" s="201">
        <v>294</v>
      </c>
      <c r="N42" s="201">
        <v>277</v>
      </c>
      <c r="O42" s="203">
        <f>M42*N42/($A$8*N$5)</f>
        <v>5.839344430217669</v>
      </c>
      <c r="Q42" s="275">
        <v>850</v>
      </c>
      <c r="R42" s="201">
        <v>322</v>
      </c>
      <c r="S42" s="201">
        <v>288</v>
      </c>
      <c r="T42" s="203">
        <f t="shared" si="3"/>
        <v>6.655238876358417</v>
      </c>
      <c r="W42" s="201"/>
      <c r="Y42" s="201"/>
      <c r="AK42" s="201">
        <v>215</v>
      </c>
      <c r="AL42" s="201">
        <v>4.3</v>
      </c>
      <c r="AN42" s="201">
        <v>511</v>
      </c>
      <c r="AT42" s="265"/>
      <c r="AU42" s="203">
        <f t="shared" si="8"/>
        <v>296.8333333333333</v>
      </c>
      <c r="BB42" s="201">
        <v>265</v>
      </c>
      <c r="BD42" s="201">
        <v>288</v>
      </c>
    </row>
    <row r="43" spans="7:56" ht="12.75">
      <c r="G43" s="275">
        <v>300</v>
      </c>
      <c r="H43" s="201">
        <v>432</v>
      </c>
      <c r="I43" s="201">
        <v>268</v>
      </c>
      <c r="J43" s="203">
        <f t="shared" si="1"/>
        <v>8.503322033898305</v>
      </c>
      <c r="Q43" s="275">
        <v>860</v>
      </c>
      <c r="R43" s="201">
        <v>283</v>
      </c>
      <c r="S43" s="201">
        <v>282</v>
      </c>
      <c r="T43" s="203">
        <f t="shared" si="3"/>
        <v>5.727311872052491</v>
      </c>
      <c r="W43" s="201"/>
      <c r="Y43" s="201"/>
      <c r="AK43" s="201">
        <v>220</v>
      </c>
      <c r="AL43" s="201">
        <v>4.4</v>
      </c>
      <c r="AN43" s="201">
        <v>515</v>
      </c>
      <c r="AT43" s="265"/>
      <c r="AU43" s="203">
        <f t="shared" si="8"/>
        <v>296.8333333333333</v>
      </c>
      <c r="BB43" s="201">
        <v>268</v>
      </c>
      <c r="BD43" s="201">
        <v>282</v>
      </c>
    </row>
    <row r="44" spans="7:54" ht="12.75">
      <c r="G44" s="275">
        <v>320</v>
      </c>
      <c r="H44" s="201">
        <v>361</v>
      </c>
      <c r="I44" s="201">
        <v>282</v>
      </c>
      <c r="J44" s="203">
        <f t="shared" si="1"/>
        <v>7.4769830508474575</v>
      </c>
      <c r="W44" s="201"/>
      <c r="Y44" s="201"/>
      <c r="AK44" s="201">
        <v>225</v>
      </c>
      <c r="AL44" s="201">
        <v>4.5</v>
      </c>
      <c r="AN44" s="201">
        <v>538</v>
      </c>
      <c r="AT44" s="265"/>
      <c r="AU44" s="203">
        <f t="shared" si="8"/>
        <v>296.8333333333333</v>
      </c>
      <c r="BB44" s="201">
        <v>282</v>
      </c>
    </row>
    <row r="45" spans="7:54" ht="12.75">
      <c r="G45" s="201">
        <v>340</v>
      </c>
      <c r="H45" s="201">
        <v>286</v>
      </c>
      <c r="I45" s="201">
        <v>251</v>
      </c>
      <c r="J45" s="203">
        <f t="shared" si="1"/>
        <v>5.272418079096045</v>
      </c>
      <c r="W45" s="201"/>
      <c r="Y45" s="201"/>
      <c r="AK45" s="201">
        <v>230</v>
      </c>
      <c r="AL45" s="201">
        <v>4.6</v>
      </c>
      <c r="AN45" s="201">
        <v>549</v>
      </c>
      <c r="AT45" s="265"/>
      <c r="AU45" s="203">
        <f t="shared" si="8"/>
        <v>296.8333333333333</v>
      </c>
      <c r="BB45" s="201">
        <v>251</v>
      </c>
    </row>
    <row r="46" spans="7:54" ht="12.75">
      <c r="G46" s="201">
        <v>360</v>
      </c>
      <c r="H46" s="201">
        <v>299</v>
      </c>
      <c r="I46" s="201">
        <v>283</v>
      </c>
      <c r="J46" s="203">
        <f t="shared" si="1"/>
        <v>6.21480790960452</v>
      </c>
      <c r="W46" s="201"/>
      <c r="Y46" s="201"/>
      <c r="AK46" s="201">
        <v>235</v>
      </c>
      <c r="AL46" s="201">
        <v>4.7</v>
      </c>
      <c r="AN46" s="201">
        <v>542</v>
      </c>
      <c r="AT46" s="265"/>
      <c r="AU46" s="203">
        <f t="shared" si="8"/>
        <v>296.8333333333333</v>
      </c>
      <c r="BB46" s="201">
        <v>283</v>
      </c>
    </row>
    <row r="47" spans="7:54" ht="12.75">
      <c r="G47" s="201">
        <v>380</v>
      </c>
      <c r="H47" s="201">
        <v>281</v>
      </c>
      <c r="I47" s="201">
        <v>268</v>
      </c>
      <c r="J47" s="203">
        <f t="shared" si="1"/>
        <v>5.5310960451977405</v>
      </c>
      <c r="W47" s="201"/>
      <c r="Y47" s="201"/>
      <c r="AK47" s="201">
        <v>240</v>
      </c>
      <c r="AL47" s="201">
        <v>4.8</v>
      </c>
      <c r="AN47" s="201">
        <v>494</v>
      </c>
      <c r="AT47" s="265"/>
      <c r="AU47" s="203">
        <f t="shared" si="8"/>
        <v>296.8333333333333</v>
      </c>
      <c r="BB47" s="201">
        <v>268</v>
      </c>
    </row>
    <row r="48" spans="23:47" ht="12.75">
      <c r="W48" s="201"/>
      <c r="Y48" s="201"/>
      <c r="AK48" s="201">
        <v>245</v>
      </c>
      <c r="AL48" s="201">
        <v>4.9</v>
      </c>
      <c r="AN48" s="201">
        <v>531</v>
      </c>
      <c r="AT48" s="265"/>
      <c r="AU48" s="203">
        <f t="shared" si="8"/>
        <v>296.8333333333333</v>
      </c>
    </row>
    <row r="49" spans="23:47" ht="12.75">
      <c r="W49" s="201"/>
      <c r="Y49" s="201"/>
      <c r="AK49" s="201">
        <v>250</v>
      </c>
      <c r="AL49" s="201">
        <v>5</v>
      </c>
      <c r="AN49" s="201">
        <v>513</v>
      </c>
      <c r="AT49" s="265"/>
      <c r="AU49" s="203">
        <f t="shared" si="8"/>
        <v>296.8333333333333</v>
      </c>
    </row>
    <row r="50" spans="23:47" ht="12.75">
      <c r="W50" s="201"/>
      <c r="Y50" s="201"/>
      <c r="AK50" s="201">
        <v>260</v>
      </c>
      <c r="AL50" s="201">
        <v>5.2</v>
      </c>
      <c r="AN50" s="201">
        <v>525</v>
      </c>
      <c r="AT50" s="265"/>
      <c r="AU50" s="203">
        <f t="shared" si="8"/>
        <v>296.8333333333333</v>
      </c>
    </row>
    <row r="51" spans="23:47" ht="12.75">
      <c r="W51" s="201"/>
      <c r="Y51" s="201"/>
      <c r="AK51" s="201">
        <v>270</v>
      </c>
      <c r="AL51" s="201">
        <v>5.4</v>
      </c>
      <c r="AN51" s="201">
        <v>480</v>
      </c>
      <c r="AT51" s="265"/>
      <c r="AU51" s="203">
        <f t="shared" si="8"/>
        <v>296.8333333333333</v>
      </c>
    </row>
    <row r="52" spans="23:47" ht="12.75">
      <c r="W52" s="201"/>
      <c r="Y52" s="201"/>
      <c r="AK52" s="201">
        <v>280</v>
      </c>
      <c r="AL52" s="201">
        <v>5.6</v>
      </c>
      <c r="AN52" s="201">
        <v>444</v>
      </c>
      <c r="AT52" s="265"/>
      <c r="AU52" s="203">
        <f t="shared" si="8"/>
        <v>296.8333333333333</v>
      </c>
    </row>
    <row r="53" spans="23:47" ht="12.75">
      <c r="W53" s="201"/>
      <c r="Y53" s="201"/>
      <c r="AK53" s="201">
        <v>300</v>
      </c>
      <c r="AL53" s="201">
        <v>6</v>
      </c>
      <c r="AN53" s="201">
        <v>432</v>
      </c>
      <c r="AT53" s="265"/>
      <c r="AU53" s="203">
        <f t="shared" si="8"/>
        <v>296.8333333333333</v>
      </c>
    </row>
    <row r="54" spans="23:47" ht="12.75">
      <c r="W54" s="201"/>
      <c r="Y54" s="201"/>
      <c r="AK54" s="201">
        <v>320</v>
      </c>
      <c r="AL54" s="201">
        <v>6.4</v>
      </c>
      <c r="AN54" s="201">
        <v>361</v>
      </c>
      <c r="AT54" s="265"/>
      <c r="AU54" s="203">
        <f t="shared" si="8"/>
        <v>296.8333333333333</v>
      </c>
    </row>
    <row r="55" spans="23:47" ht="12.75">
      <c r="W55" s="201"/>
      <c r="Y55" s="201"/>
      <c r="AK55" s="201">
        <v>340</v>
      </c>
      <c r="AL55" s="201">
        <v>6.8</v>
      </c>
      <c r="AN55" s="201">
        <v>286</v>
      </c>
      <c r="AO55" s="201">
        <v>296</v>
      </c>
      <c r="AT55" s="265"/>
      <c r="AU55" s="203">
        <f t="shared" si="8"/>
        <v>296.8333333333333</v>
      </c>
    </row>
    <row r="56" spans="23:47" ht="12.75">
      <c r="W56" s="201"/>
      <c r="Y56" s="201"/>
      <c r="AK56" s="201">
        <v>360</v>
      </c>
      <c r="AL56" s="201">
        <v>7.2</v>
      </c>
      <c r="AN56" s="201">
        <v>299</v>
      </c>
      <c r="AO56" s="201">
        <v>343</v>
      </c>
      <c r="AT56" s="265"/>
      <c r="AU56" s="203">
        <f t="shared" si="8"/>
        <v>296.8333333333333</v>
      </c>
    </row>
    <row r="57" spans="23:47" ht="12.75">
      <c r="W57" s="201"/>
      <c r="Y57" s="201"/>
      <c r="AK57" s="201">
        <v>380</v>
      </c>
      <c r="AL57" s="201">
        <v>7.6</v>
      </c>
      <c r="AN57" s="201">
        <v>281</v>
      </c>
      <c r="AO57" s="201">
        <v>416</v>
      </c>
      <c r="AT57" s="265"/>
      <c r="AU57" s="203">
        <f t="shared" si="8"/>
        <v>296.8333333333333</v>
      </c>
    </row>
    <row r="58" spans="37:47" ht="12.75">
      <c r="AK58" s="201">
        <v>390</v>
      </c>
      <c r="AL58" s="201">
        <v>7.8</v>
      </c>
      <c r="AO58" s="201">
        <v>430</v>
      </c>
      <c r="AT58" s="265"/>
      <c r="AU58" s="203">
        <f t="shared" si="8"/>
        <v>296.8333333333333</v>
      </c>
    </row>
    <row r="59" spans="37:47" ht="12.75">
      <c r="AK59" s="201">
        <v>400</v>
      </c>
      <c r="AL59" s="201">
        <v>8</v>
      </c>
      <c r="AO59" s="201">
        <v>467</v>
      </c>
      <c r="AT59" s="265"/>
      <c r="AU59" s="203">
        <f t="shared" si="8"/>
        <v>296.8333333333333</v>
      </c>
    </row>
    <row r="60" spans="37:47" ht="12.75">
      <c r="AK60" s="201">
        <v>410</v>
      </c>
      <c r="AL60" s="201">
        <v>8.2</v>
      </c>
      <c r="AO60" s="201">
        <v>441</v>
      </c>
      <c r="AT60" s="265"/>
      <c r="AU60" s="203">
        <f t="shared" si="8"/>
        <v>296.8333333333333</v>
      </c>
    </row>
    <row r="61" spans="37:47" ht="12.75">
      <c r="AK61" s="201">
        <v>420</v>
      </c>
      <c r="AL61" s="201">
        <v>8.4</v>
      </c>
      <c r="AO61" s="201">
        <v>538</v>
      </c>
      <c r="AT61" s="265"/>
      <c r="AU61" s="203">
        <f t="shared" si="8"/>
        <v>296.8333333333333</v>
      </c>
    </row>
    <row r="62" spans="37:47" ht="12.75">
      <c r="AK62" s="201">
        <v>430</v>
      </c>
      <c r="AL62" s="201">
        <v>8.6</v>
      </c>
      <c r="AO62" s="201">
        <v>470</v>
      </c>
      <c r="AT62" s="265"/>
      <c r="AU62" s="203">
        <f t="shared" si="8"/>
        <v>296.8333333333333</v>
      </c>
    </row>
    <row r="63" spans="37:47" ht="12.75">
      <c r="AK63" s="201">
        <v>440</v>
      </c>
      <c r="AL63" s="201">
        <v>8.8</v>
      </c>
      <c r="AO63" s="201">
        <v>544</v>
      </c>
      <c r="AT63" s="265"/>
      <c r="AU63" s="203">
        <f t="shared" si="8"/>
        <v>296.8333333333333</v>
      </c>
    </row>
    <row r="64" spans="37:47" ht="12.75">
      <c r="AK64" s="201">
        <v>450</v>
      </c>
      <c r="AL64" s="201">
        <v>9</v>
      </c>
      <c r="AO64" s="201">
        <v>508</v>
      </c>
      <c r="AT64" s="265"/>
      <c r="AU64" s="203">
        <f t="shared" si="8"/>
        <v>296.8333333333333</v>
      </c>
    </row>
    <row r="65" spans="37:47" ht="12.75">
      <c r="AK65" s="201">
        <v>460</v>
      </c>
      <c r="AL65" s="201">
        <v>9.2</v>
      </c>
      <c r="AO65" s="201">
        <v>520</v>
      </c>
      <c r="AT65" s="265"/>
      <c r="AU65" s="203">
        <f t="shared" si="8"/>
        <v>296.8333333333333</v>
      </c>
    </row>
    <row r="66" spans="37:47" ht="12.75">
      <c r="AK66" s="201">
        <v>465</v>
      </c>
      <c r="AL66" s="201">
        <v>9.3</v>
      </c>
      <c r="AO66" s="201">
        <v>560</v>
      </c>
      <c r="AT66" s="265">
        <f>$M$6</f>
        <v>275</v>
      </c>
      <c r="AU66" s="203">
        <f t="shared" si="8"/>
        <v>296.8333333333333</v>
      </c>
    </row>
    <row r="67" spans="37:47" ht="12.75">
      <c r="AK67" s="201">
        <v>470</v>
      </c>
      <c r="AL67" s="201">
        <v>9.4</v>
      </c>
      <c r="AO67" s="201">
        <v>550</v>
      </c>
      <c r="AT67" s="265"/>
      <c r="AU67" s="203">
        <f t="shared" si="8"/>
        <v>296.8333333333333</v>
      </c>
    </row>
    <row r="68" spans="37:47" ht="12.75">
      <c r="AK68" s="201">
        <v>475</v>
      </c>
      <c r="AL68" s="201">
        <v>9.5</v>
      </c>
      <c r="AO68" s="201">
        <v>532</v>
      </c>
      <c r="AT68" s="265"/>
      <c r="AU68" s="203">
        <f t="shared" si="8"/>
        <v>296.8333333333333</v>
      </c>
    </row>
    <row r="69" spans="37:47" ht="12.75">
      <c r="AK69" s="201">
        <v>480</v>
      </c>
      <c r="AL69" s="201">
        <v>9.6</v>
      </c>
      <c r="AO69" s="201">
        <v>526</v>
      </c>
      <c r="AT69" s="265"/>
      <c r="AU69" s="203">
        <f t="shared" si="8"/>
        <v>296.8333333333333</v>
      </c>
    </row>
    <row r="70" spans="37:47" ht="12.75">
      <c r="AK70" s="201">
        <v>490</v>
      </c>
      <c r="AL70" s="201">
        <v>9.8</v>
      </c>
      <c r="AO70" s="201">
        <v>497</v>
      </c>
      <c r="AT70" s="265"/>
      <c r="AU70" s="203">
        <f t="shared" si="8"/>
        <v>296.8333333333333</v>
      </c>
    </row>
    <row r="71" spans="37:47" ht="12.75">
      <c r="AK71" s="201">
        <v>500</v>
      </c>
      <c r="AL71" s="201">
        <v>10</v>
      </c>
      <c r="AO71" s="201">
        <v>499</v>
      </c>
      <c r="AT71" s="265"/>
      <c r="AU71" s="203">
        <f t="shared" si="8"/>
        <v>296.8333333333333</v>
      </c>
    </row>
    <row r="72" spans="37:47" ht="12.75">
      <c r="AK72" s="201">
        <v>510</v>
      </c>
      <c r="AL72" s="201">
        <v>10.2</v>
      </c>
      <c r="AO72" s="201">
        <v>498</v>
      </c>
      <c r="AT72" s="265"/>
      <c r="AU72" s="203">
        <f t="shared" si="8"/>
        <v>296.8333333333333</v>
      </c>
    </row>
    <row r="73" spans="37:47" ht="12.75">
      <c r="AK73" s="201">
        <v>520</v>
      </c>
      <c r="AL73" s="201">
        <v>10.4</v>
      </c>
      <c r="AO73" s="201">
        <v>448</v>
      </c>
      <c r="AT73" s="265"/>
      <c r="AU73" s="203">
        <f t="shared" si="8"/>
        <v>296.8333333333333</v>
      </c>
    </row>
    <row r="74" spans="37:47" ht="12.75">
      <c r="AK74" s="201">
        <v>530</v>
      </c>
      <c r="AL74" s="201">
        <v>10.6</v>
      </c>
      <c r="AO74" s="201">
        <v>430</v>
      </c>
      <c r="AT74" s="265"/>
      <c r="AU74" s="203">
        <f aca="true" t="shared" si="10" ref="AU74:AU137">$AT$5</f>
        <v>296.8333333333333</v>
      </c>
    </row>
    <row r="75" spans="37:47" ht="12.75">
      <c r="AK75" s="201">
        <v>540</v>
      </c>
      <c r="AL75" s="201">
        <v>10.8</v>
      </c>
      <c r="AO75" s="201">
        <v>467</v>
      </c>
      <c r="AT75" s="265"/>
      <c r="AU75" s="203">
        <f t="shared" si="10"/>
        <v>296.8333333333333</v>
      </c>
    </row>
    <row r="76" spans="37:47" ht="12.75">
      <c r="AK76" s="201">
        <v>550</v>
      </c>
      <c r="AL76" s="201">
        <v>11</v>
      </c>
      <c r="AO76" s="201">
        <v>423</v>
      </c>
      <c r="AT76" s="265"/>
      <c r="AU76" s="203">
        <f t="shared" si="10"/>
        <v>296.8333333333333</v>
      </c>
    </row>
    <row r="77" spans="37:47" ht="12.75">
      <c r="AK77" s="201">
        <v>550</v>
      </c>
      <c r="AL77" s="201">
        <v>11</v>
      </c>
      <c r="AO77" s="201">
        <v>433</v>
      </c>
      <c r="AP77" s="201">
        <v>321</v>
      </c>
      <c r="AT77" s="265"/>
      <c r="AU77" s="203">
        <f t="shared" si="10"/>
        <v>296.8333333333333</v>
      </c>
    </row>
    <row r="78" spans="37:47" ht="12.75">
      <c r="AK78" s="201">
        <v>560</v>
      </c>
      <c r="AL78" s="201">
        <v>11.2</v>
      </c>
      <c r="AO78" s="201">
        <v>413</v>
      </c>
      <c r="AP78" s="201">
        <v>301</v>
      </c>
      <c r="AT78" s="265"/>
      <c r="AU78" s="203">
        <f t="shared" si="10"/>
        <v>296.8333333333333</v>
      </c>
    </row>
    <row r="79" spans="37:47" ht="12.75">
      <c r="AK79" s="201">
        <v>570</v>
      </c>
      <c r="AL79" s="201">
        <v>11.4</v>
      </c>
      <c r="AO79" s="201">
        <v>367</v>
      </c>
      <c r="AP79" s="201">
        <v>285</v>
      </c>
      <c r="AT79" s="265"/>
      <c r="AU79" s="203">
        <f t="shared" si="10"/>
        <v>296.8333333333333</v>
      </c>
    </row>
    <row r="80" spans="37:47" ht="12.75">
      <c r="AK80" s="201">
        <v>580</v>
      </c>
      <c r="AL80" s="201">
        <v>11.6</v>
      </c>
      <c r="AO80" s="201">
        <v>332</v>
      </c>
      <c r="AP80" s="201">
        <v>268</v>
      </c>
      <c r="AT80" s="265"/>
      <c r="AU80" s="203">
        <f t="shared" si="10"/>
        <v>296.8333333333333</v>
      </c>
    </row>
    <row r="81" spans="37:47" ht="12.75">
      <c r="AK81" s="201">
        <v>590</v>
      </c>
      <c r="AL81" s="201">
        <v>11.8</v>
      </c>
      <c r="AO81" s="201">
        <v>334</v>
      </c>
      <c r="AP81" s="201">
        <v>319</v>
      </c>
      <c r="AT81" s="265"/>
      <c r="AU81" s="203">
        <f t="shared" si="10"/>
        <v>296.8333333333333</v>
      </c>
    </row>
    <row r="82" spans="37:47" ht="12.75">
      <c r="AK82" s="201">
        <v>600</v>
      </c>
      <c r="AL82" s="201">
        <v>12</v>
      </c>
      <c r="AO82" s="201">
        <v>294</v>
      </c>
      <c r="AP82" s="201">
        <v>269</v>
      </c>
      <c r="AT82" s="265"/>
      <c r="AU82" s="203">
        <f t="shared" si="10"/>
        <v>296.8333333333333</v>
      </c>
    </row>
    <row r="83" spans="37:47" ht="12.75">
      <c r="AK83" s="201">
        <v>610</v>
      </c>
      <c r="AL83" s="201">
        <v>12.2</v>
      </c>
      <c r="AP83" s="201">
        <v>340</v>
      </c>
      <c r="AT83" s="265"/>
      <c r="AU83" s="203">
        <f t="shared" si="10"/>
        <v>296.8333333333333</v>
      </c>
    </row>
    <row r="84" spans="37:47" ht="12.75">
      <c r="AK84" s="201">
        <v>620</v>
      </c>
      <c r="AL84" s="201">
        <v>12.4</v>
      </c>
      <c r="AP84" s="201">
        <v>364</v>
      </c>
      <c r="AT84" s="265"/>
      <c r="AU84" s="203">
        <f t="shared" si="10"/>
        <v>296.8333333333333</v>
      </c>
    </row>
    <row r="85" spans="37:47" ht="12.75">
      <c r="AK85" s="201">
        <v>630</v>
      </c>
      <c r="AL85" s="201">
        <v>12.6</v>
      </c>
      <c r="AP85" s="201">
        <v>376</v>
      </c>
      <c r="AT85" s="265"/>
      <c r="AU85" s="203">
        <f t="shared" si="10"/>
        <v>296.8333333333333</v>
      </c>
    </row>
    <row r="86" spans="37:47" ht="12.75">
      <c r="AK86" s="201">
        <v>640</v>
      </c>
      <c r="AL86" s="201">
        <v>12.8</v>
      </c>
      <c r="AP86" s="201">
        <v>424</v>
      </c>
      <c r="AT86" s="265"/>
      <c r="AU86" s="203">
        <f t="shared" si="10"/>
        <v>296.8333333333333</v>
      </c>
    </row>
    <row r="87" spans="37:47" ht="12.75">
      <c r="AK87" s="201">
        <v>650</v>
      </c>
      <c r="AL87" s="201">
        <v>13</v>
      </c>
      <c r="AP87" s="201">
        <v>434</v>
      </c>
      <c r="AT87" s="265"/>
      <c r="AU87" s="203">
        <f t="shared" si="10"/>
        <v>296.8333333333333</v>
      </c>
    </row>
    <row r="88" spans="37:47" ht="12.75">
      <c r="AK88" s="201">
        <v>660</v>
      </c>
      <c r="AL88" s="201">
        <v>13.2</v>
      </c>
      <c r="AP88" s="201">
        <v>466</v>
      </c>
      <c r="AT88" s="265"/>
      <c r="AU88" s="203">
        <f t="shared" si="10"/>
        <v>296.8333333333333</v>
      </c>
    </row>
    <row r="89" spans="37:47" ht="12.75">
      <c r="AK89" s="201">
        <v>670</v>
      </c>
      <c r="AL89" s="201">
        <v>13.4</v>
      </c>
      <c r="AP89" s="201">
        <v>439</v>
      </c>
      <c r="AT89" s="265"/>
      <c r="AU89" s="203">
        <f t="shared" si="10"/>
        <v>296.8333333333333</v>
      </c>
    </row>
    <row r="90" spans="37:47" ht="12.75">
      <c r="AK90" s="201">
        <v>675</v>
      </c>
      <c r="AL90" s="201">
        <v>13.5</v>
      </c>
      <c r="AP90" s="201">
        <v>501</v>
      </c>
      <c r="AT90" s="265"/>
      <c r="AU90" s="203">
        <f t="shared" si="10"/>
        <v>296.8333333333333</v>
      </c>
    </row>
    <row r="91" spans="37:47" ht="12.75">
      <c r="AK91" s="201">
        <v>680</v>
      </c>
      <c r="AL91" s="201">
        <v>13.6</v>
      </c>
      <c r="AP91" s="201">
        <v>506</v>
      </c>
      <c r="AT91" s="265"/>
      <c r="AU91" s="203">
        <f t="shared" si="10"/>
        <v>296.8333333333333</v>
      </c>
    </row>
    <row r="92" spans="37:47" ht="12.75">
      <c r="AK92" s="201">
        <v>690</v>
      </c>
      <c r="AL92" s="201">
        <v>13.8</v>
      </c>
      <c r="AP92" s="201">
        <v>489</v>
      </c>
      <c r="AT92" s="265"/>
      <c r="AU92" s="203">
        <f t="shared" si="10"/>
        <v>296.8333333333333</v>
      </c>
    </row>
    <row r="93" spans="37:47" ht="12.75">
      <c r="AK93" s="201">
        <v>700</v>
      </c>
      <c r="AL93" s="201">
        <v>14</v>
      </c>
      <c r="AP93" s="201">
        <v>536</v>
      </c>
      <c r="AT93" s="265"/>
      <c r="AU93" s="203">
        <f t="shared" si="10"/>
        <v>296.8333333333333</v>
      </c>
    </row>
    <row r="94" spans="37:47" ht="12.75">
      <c r="AK94" s="201">
        <v>705</v>
      </c>
      <c r="AL94" s="201">
        <v>14.1</v>
      </c>
      <c r="AP94" s="201">
        <v>496</v>
      </c>
      <c r="AT94" s="265"/>
      <c r="AU94" s="203">
        <f t="shared" si="10"/>
        <v>296.8333333333333</v>
      </c>
    </row>
    <row r="95" spans="37:47" ht="12.75">
      <c r="AK95" s="201">
        <v>710</v>
      </c>
      <c r="AL95" s="201">
        <v>14.2</v>
      </c>
      <c r="AP95" s="201">
        <v>540</v>
      </c>
      <c r="AT95" s="265">
        <f>$R$6</f>
        <v>307</v>
      </c>
      <c r="AU95" s="203">
        <f t="shared" si="10"/>
        <v>296.8333333333333</v>
      </c>
    </row>
    <row r="96" spans="37:47" ht="12.75">
      <c r="AK96" s="201">
        <v>720</v>
      </c>
      <c r="AL96" s="201">
        <v>14.4</v>
      </c>
      <c r="AP96" s="201">
        <v>489</v>
      </c>
      <c r="AT96" s="265"/>
      <c r="AU96" s="203">
        <f t="shared" si="10"/>
        <v>296.8333333333333</v>
      </c>
    </row>
    <row r="97" spans="37:47" ht="12.75">
      <c r="AK97" s="201">
        <v>730</v>
      </c>
      <c r="AL97" s="201">
        <v>14.6</v>
      </c>
      <c r="AP97" s="201">
        <v>524</v>
      </c>
      <c r="AT97" s="265"/>
      <c r="AU97" s="203">
        <f t="shared" si="10"/>
        <v>296.8333333333333</v>
      </c>
    </row>
    <row r="98" spans="37:47" ht="12.75">
      <c r="AK98" s="201">
        <v>740</v>
      </c>
      <c r="AL98" s="201">
        <v>14.8</v>
      </c>
      <c r="AP98" s="201">
        <v>515</v>
      </c>
      <c r="AT98" s="265"/>
      <c r="AU98" s="203">
        <f t="shared" si="10"/>
        <v>296.8333333333333</v>
      </c>
    </row>
    <row r="99" spans="37:47" ht="12.75">
      <c r="AK99" s="201">
        <v>750</v>
      </c>
      <c r="AL99" s="201">
        <v>15</v>
      </c>
      <c r="AP99" s="201">
        <v>518</v>
      </c>
      <c r="AT99" s="265"/>
      <c r="AU99" s="203">
        <f t="shared" si="10"/>
        <v>296.8333333333333</v>
      </c>
    </row>
    <row r="100" spans="37:47" ht="12.75">
      <c r="AK100" s="201">
        <v>755</v>
      </c>
      <c r="AL100" s="201">
        <v>15.1</v>
      </c>
      <c r="AP100" s="201">
        <v>527</v>
      </c>
      <c r="AT100" s="265"/>
      <c r="AU100" s="203">
        <f t="shared" si="10"/>
        <v>296.8333333333333</v>
      </c>
    </row>
    <row r="101" spans="37:47" ht="12.75">
      <c r="AK101" s="201">
        <v>760</v>
      </c>
      <c r="AL101" s="201">
        <v>15.2</v>
      </c>
      <c r="AP101" s="201">
        <v>494</v>
      </c>
      <c r="AT101" s="265"/>
      <c r="AU101" s="203">
        <f t="shared" si="10"/>
        <v>296.8333333333333</v>
      </c>
    </row>
    <row r="102" spans="37:47" ht="12.75">
      <c r="AK102" s="201">
        <v>770</v>
      </c>
      <c r="AL102" s="201">
        <v>15.4</v>
      </c>
      <c r="AP102" s="201">
        <v>536</v>
      </c>
      <c r="AT102" s="265"/>
      <c r="AU102" s="203">
        <f t="shared" si="10"/>
        <v>296.8333333333333</v>
      </c>
    </row>
    <row r="103" spans="37:47" ht="12.75">
      <c r="AK103" s="201">
        <v>780</v>
      </c>
      <c r="AL103" s="201">
        <v>15.6</v>
      </c>
      <c r="AP103" s="201">
        <v>489</v>
      </c>
      <c r="AT103" s="265"/>
      <c r="AU103" s="203">
        <f t="shared" si="10"/>
        <v>296.8333333333333</v>
      </c>
    </row>
    <row r="104" spans="37:47" ht="12.75">
      <c r="AK104" s="201">
        <v>790</v>
      </c>
      <c r="AL104" s="201">
        <v>15.8</v>
      </c>
      <c r="AP104" s="201">
        <v>490</v>
      </c>
      <c r="AT104" s="265"/>
      <c r="AU104" s="203">
        <f t="shared" si="10"/>
        <v>296.8333333333333</v>
      </c>
    </row>
    <row r="105" spans="37:47" ht="12.75">
      <c r="AK105" s="201">
        <v>800</v>
      </c>
      <c r="AL105" s="201">
        <v>16</v>
      </c>
      <c r="AP105" s="201">
        <v>457</v>
      </c>
      <c r="AT105" s="265"/>
      <c r="AU105" s="203">
        <f t="shared" si="10"/>
        <v>296.8333333333333</v>
      </c>
    </row>
    <row r="106" spans="37:47" ht="12.75">
      <c r="AK106" s="201">
        <v>810</v>
      </c>
      <c r="AL106" s="201">
        <v>16.2</v>
      </c>
      <c r="AP106" s="201">
        <v>447</v>
      </c>
      <c r="AT106" s="265"/>
      <c r="AU106" s="203">
        <f t="shared" si="10"/>
        <v>296.8333333333333</v>
      </c>
    </row>
    <row r="107" spans="37:47" ht="12.75">
      <c r="AK107" s="201">
        <v>820</v>
      </c>
      <c r="AL107" s="201">
        <v>16.4</v>
      </c>
      <c r="AP107" s="201">
        <v>387</v>
      </c>
      <c r="AT107" s="265"/>
      <c r="AU107" s="203">
        <f t="shared" si="10"/>
        <v>296.8333333333333</v>
      </c>
    </row>
    <row r="108" spans="37:47" ht="12.75">
      <c r="AK108" s="201">
        <v>830</v>
      </c>
      <c r="AL108" s="201">
        <v>16.6</v>
      </c>
      <c r="AP108" s="201">
        <v>353</v>
      </c>
      <c r="AQ108" s="201">
        <v>300</v>
      </c>
      <c r="AT108" s="265"/>
      <c r="AU108" s="203">
        <f t="shared" si="10"/>
        <v>296.8333333333333</v>
      </c>
    </row>
    <row r="109" spans="37:47" ht="12.75">
      <c r="AK109" s="201">
        <v>840</v>
      </c>
      <c r="AL109" s="201">
        <v>16.8</v>
      </c>
      <c r="AP109" s="201">
        <v>335</v>
      </c>
      <c r="AQ109" s="201">
        <v>303</v>
      </c>
      <c r="AT109" s="265"/>
      <c r="AU109" s="203">
        <f t="shared" si="10"/>
        <v>296.8333333333333</v>
      </c>
    </row>
    <row r="110" spans="37:47" ht="12.75">
      <c r="AK110" s="201">
        <v>850</v>
      </c>
      <c r="AL110" s="201">
        <v>17</v>
      </c>
      <c r="AP110" s="201">
        <v>322</v>
      </c>
      <c r="AQ110" s="201">
        <v>314</v>
      </c>
      <c r="AT110" s="265"/>
      <c r="AU110" s="203">
        <f t="shared" si="10"/>
        <v>296.8333333333333</v>
      </c>
    </row>
    <row r="111" spans="37:47" ht="12.75">
      <c r="AK111" s="201">
        <v>860</v>
      </c>
      <c r="AL111" s="201">
        <v>17.2</v>
      </c>
      <c r="AP111" s="201">
        <v>283</v>
      </c>
      <c r="AQ111" s="201">
        <v>306</v>
      </c>
      <c r="AT111" s="265"/>
      <c r="AU111" s="203">
        <f t="shared" si="10"/>
        <v>296.8333333333333</v>
      </c>
    </row>
    <row r="112" spans="37:47" ht="12.75">
      <c r="AK112" s="201">
        <v>870</v>
      </c>
      <c r="AL112" s="201">
        <v>17.4</v>
      </c>
      <c r="AQ112" s="201">
        <v>287</v>
      </c>
      <c r="AT112" s="265"/>
      <c r="AU112" s="203">
        <f t="shared" si="10"/>
        <v>296.8333333333333</v>
      </c>
    </row>
    <row r="113" spans="37:47" ht="12.75">
      <c r="AK113" s="201">
        <v>880</v>
      </c>
      <c r="AL113" s="201">
        <v>17.6</v>
      </c>
      <c r="AQ113" s="201">
        <v>347</v>
      </c>
      <c r="AT113" s="265"/>
      <c r="AU113" s="203">
        <f t="shared" si="10"/>
        <v>296.8333333333333</v>
      </c>
    </row>
    <row r="114" spans="37:47" ht="12.75">
      <c r="AK114" s="201">
        <v>890</v>
      </c>
      <c r="AL114" s="201">
        <v>17.8</v>
      </c>
      <c r="AQ114" s="201">
        <v>386</v>
      </c>
      <c r="AT114" s="265"/>
      <c r="AU114" s="203">
        <f t="shared" si="10"/>
        <v>296.8333333333333</v>
      </c>
    </row>
    <row r="115" spans="37:47" ht="12.75">
      <c r="AK115" s="201">
        <v>895</v>
      </c>
      <c r="AL115" s="201">
        <v>17.9</v>
      </c>
      <c r="AQ115" s="201">
        <v>381</v>
      </c>
      <c r="AT115" s="265"/>
      <c r="AU115" s="203">
        <f t="shared" si="10"/>
        <v>296.8333333333333</v>
      </c>
    </row>
    <row r="116" spans="37:47" ht="12.75">
      <c r="AK116" s="201">
        <v>900</v>
      </c>
      <c r="AL116" s="201">
        <v>18</v>
      </c>
      <c r="AQ116" s="201">
        <v>352</v>
      </c>
      <c r="AT116" s="265"/>
      <c r="AU116" s="203">
        <f t="shared" si="10"/>
        <v>296.8333333333333</v>
      </c>
    </row>
    <row r="117" spans="37:47" ht="12.75">
      <c r="AK117" s="201">
        <v>910</v>
      </c>
      <c r="AL117" s="201">
        <v>18.2</v>
      </c>
      <c r="AQ117" s="201">
        <v>401</v>
      </c>
      <c r="AT117" s="265"/>
      <c r="AU117" s="203">
        <f t="shared" si="10"/>
        <v>296.8333333333333</v>
      </c>
    </row>
    <row r="118" spans="37:47" ht="12.75">
      <c r="AK118" s="201">
        <v>920</v>
      </c>
      <c r="AL118" s="201">
        <v>18.4</v>
      </c>
      <c r="AQ118" s="201">
        <v>460</v>
      </c>
      <c r="AT118" s="265"/>
      <c r="AU118" s="203">
        <f t="shared" si="10"/>
        <v>296.8333333333333</v>
      </c>
    </row>
    <row r="119" spans="37:47" ht="12.75">
      <c r="AK119" s="201">
        <v>930</v>
      </c>
      <c r="AL119" s="201">
        <v>18.6</v>
      </c>
      <c r="AQ119" s="201">
        <v>491</v>
      </c>
      <c r="AT119" s="265"/>
      <c r="AU119" s="203">
        <f t="shared" si="10"/>
        <v>296.8333333333333</v>
      </c>
    </row>
    <row r="120" spans="37:47" ht="12.75">
      <c r="AK120" s="201">
        <v>940</v>
      </c>
      <c r="AL120" s="201">
        <v>18.8</v>
      </c>
      <c r="AQ120" s="201">
        <v>468</v>
      </c>
      <c r="AT120" s="265"/>
      <c r="AU120" s="203">
        <f t="shared" si="10"/>
        <v>296.8333333333333</v>
      </c>
    </row>
    <row r="121" spans="37:47" ht="12.75">
      <c r="AK121" s="201">
        <v>950</v>
      </c>
      <c r="AL121" s="201">
        <v>19</v>
      </c>
      <c r="AQ121" s="201">
        <v>491</v>
      </c>
      <c r="AT121" s="265"/>
      <c r="AU121" s="203">
        <f t="shared" si="10"/>
        <v>296.8333333333333</v>
      </c>
    </row>
    <row r="122" spans="37:47" ht="12.75">
      <c r="AK122" s="201">
        <v>960</v>
      </c>
      <c r="AL122" s="201">
        <v>19.2</v>
      </c>
      <c r="AQ122" s="201">
        <v>501</v>
      </c>
      <c r="AT122" s="265"/>
      <c r="AU122" s="203">
        <f t="shared" si="10"/>
        <v>296.8333333333333</v>
      </c>
    </row>
    <row r="123" spans="37:47" ht="12.75">
      <c r="AK123" s="201">
        <v>970</v>
      </c>
      <c r="AL123" s="201">
        <v>19.4</v>
      </c>
      <c r="AQ123" s="201">
        <v>539</v>
      </c>
      <c r="AT123" s="265"/>
      <c r="AU123" s="203">
        <f t="shared" si="10"/>
        <v>296.8333333333333</v>
      </c>
    </row>
    <row r="124" spans="37:47" ht="12.75">
      <c r="AK124" s="201">
        <v>980</v>
      </c>
      <c r="AL124" s="201">
        <v>19.6</v>
      </c>
      <c r="AQ124" s="201">
        <v>466</v>
      </c>
      <c r="AT124" s="265"/>
      <c r="AU124" s="203">
        <f t="shared" si="10"/>
        <v>296.8333333333333</v>
      </c>
    </row>
    <row r="125" spans="37:47" ht="12.75">
      <c r="AK125" s="201">
        <v>990</v>
      </c>
      <c r="AL125" s="270">
        <v>19.8</v>
      </c>
      <c r="AQ125" s="201">
        <v>540</v>
      </c>
      <c r="AT125" s="265"/>
      <c r="AU125" s="203">
        <f t="shared" si="10"/>
        <v>296.8333333333333</v>
      </c>
    </row>
    <row r="126" spans="37:47" ht="12.75">
      <c r="AK126" s="201">
        <v>1000</v>
      </c>
      <c r="AL126" s="201">
        <v>20</v>
      </c>
      <c r="AQ126" s="201">
        <v>538</v>
      </c>
      <c r="AT126" s="265"/>
      <c r="AU126" s="203">
        <f t="shared" si="10"/>
        <v>296.8333333333333</v>
      </c>
    </row>
    <row r="127" spans="37:47" ht="12.75">
      <c r="AK127" s="201">
        <v>1010</v>
      </c>
      <c r="AL127" s="201">
        <v>20.2</v>
      </c>
      <c r="AQ127" s="201">
        <v>523</v>
      </c>
      <c r="AT127" s="265"/>
      <c r="AU127" s="203">
        <f t="shared" si="10"/>
        <v>296.8333333333333</v>
      </c>
    </row>
    <row r="128" spans="37:47" ht="12.75">
      <c r="AK128" s="201">
        <v>1020</v>
      </c>
      <c r="AL128" s="201">
        <v>20.4</v>
      </c>
      <c r="AQ128" s="201">
        <v>520</v>
      </c>
      <c r="AT128" s="265"/>
      <c r="AU128" s="203">
        <f t="shared" si="10"/>
        <v>296.8333333333333</v>
      </c>
    </row>
    <row r="129" spans="37:47" ht="12.75">
      <c r="AK129" s="201">
        <v>1030</v>
      </c>
      <c r="AL129" s="201">
        <v>20.6</v>
      </c>
      <c r="AQ129" s="201">
        <v>467</v>
      </c>
      <c r="AT129" s="265"/>
      <c r="AU129" s="203">
        <f t="shared" si="10"/>
        <v>296.8333333333333</v>
      </c>
    </row>
    <row r="130" spans="37:47" ht="12.75">
      <c r="AK130" s="201">
        <v>1040</v>
      </c>
      <c r="AL130" s="201">
        <v>20.8</v>
      </c>
      <c r="AQ130" s="201">
        <v>497</v>
      </c>
      <c r="AT130" s="265">
        <f>$W$6</f>
        <v>315</v>
      </c>
      <c r="AU130" s="203">
        <f t="shared" si="10"/>
        <v>296.8333333333333</v>
      </c>
    </row>
    <row r="131" spans="37:47" ht="12.75">
      <c r="AK131" s="201">
        <v>1050</v>
      </c>
      <c r="AL131" s="201">
        <v>21</v>
      </c>
      <c r="AQ131" s="201">
        <v>494</v>
      </c>
      <c r="AT131" s="265"/>
      <c r="AU131" s="203">
        <f t="shared" si="10"/>
        <v>296.8333333333333</v>
      </c>
    </row>
    <row r="132" spans="37:47" ht="12.75">
      <c r="AK132" s="201">
        <v>1060</v>
      </c>
      <c r="AL132" s="201">
        <v>21.2</v>
      </c>
      <c r="AQ132" s="201">
        <v>462</v>
      </c>
      <c r="AT132" s="265"/>
      <c r="AU132" s="203">
        <f t="shared" si="10"/>
        <v>296.8333333333333</v>
      </c>
    </row>
    <row r="133" spans="37:47" ht="12.75">
      <c r="AK133" s="201">
        <v>1070</v>
      </c>
      <c r="AL133" s="201">
        <v>21.4</v>
      </c>
      <c r="AQ133" s="201">
        <v>469</v>
      </c>
      <c r="AT133" s="265"/>
      <c r="AU133" s="203">
        <f t="shared" si="10"/>
        <v>296.8333333333333</v>
      </c>
    </row>
    <row r="134" spans="37:47" ht="12.75">
      <c r="AK134" s="201">
        <v>1080</v>
      </c>
      <c r="AL134" s="201">
        <v>21.6</v>
      </c>
      <c r="AQ134" s="201">
        <v>409</v>
      </c>
      <c r="AT134" s="265"/>
      <c r="AU134" s="203">
        <f t="shared" si="10"/>
        <v>296.8333333333333</v>
      </c>
    </row>
    <row r="135" spans="37:47" ht="12.75">
      <c r="AK135" s="201">
        <v>1090</v>
      </c>
      <c r="AL135" s="201">
        <v>21.8</v>
      </c>
      <c r="AQ135" s="201">
        <v>373</v>
      </c>
      <c r="AR135" s="201">
        <v>302</v>
      </c>
      <c r="AT135" s="265"/>
      <c r="AU135" s="203">
        <f t="shared" si="10"/>
        <v>296.8333333333333</v>
      </c>
    </row>
    <row r="136" spans="37:47" ht="12.75">
      <c r="AK136" s="201">
        <v>1095</v>
      </c>
      <c r="AL136" s="201">
        <v>21.9</v>
      </c>
      <c r="AQ136" s="201">
        <v>380</v>
      </c>
      <c r="AR136" s="201">
        <v>316</v>
      </c>
      <c r="AT136" s="265"/>
      <c r="AU136" s="203">
        <f t="shared" si="10"/>
        <v>296.8333333333333</v>
      </c>
    </row>
    <row r="137" spans="37:47" ht="12.75">
      <c r="AK137" s="201">
        <v>1100</v>
      </c>
      <c r="AL137" s="201">
        <v>22</v>
      </c>
      <c r="AQ137" s="201">
        <v>333</v>
      </c>
      <c r="AR137" s="201">
        <v>338</v>
      </c>
      <c r="AT137" s="265"/>
      <c r="AU137" s="203">
        <f t="shared" si="10"/>
        <v>296.8333333333333</v>
      </c>
    </row>
    <row r="138" spans="37:47" ht="12.75">
      <c r="AK138" s="201">
        <v>1110</v>
      </c>
      <c r="AL138" s="201">
        <v>22.2</v>
      </c>
      <c r="AQ138" s="201">
        <v>307</v>
      </c>
      <c r="AR138" s="201">
        <v>309</v>
      </c>
      <c r="AT138" s="265"/>
      <c r="AU138" s="203">
        <f aca="true" t="shared" si="11" ref="AU138:AU187">$AT$5</f>
        <v>296.8333333333333</v>
      </c>
    </row>
    <row r="139" spans="37:47" ht="12.75">
      <c r="AK139" s="201">
        <v>1120</v>
      </c>
      <c r="AL139" s="201">
        <v>22.4</v>
      </c>
      <c r="AR139" s="201">
        <v>301</v>
      </c>
      <c r="AT139" s="265"/>
      <c r="AU139" s="203">
        <f t="shared" si="11"/>
        <v>296.8333333333333</v>
      </c>
    </row>
    <row r="140" spans="37:47" ht="12.75">
      <c r="AK140" s="201">
        <v>1130</v>
      </c>
      <c r="AL140" s="201">
        <v>22.6</v>
      </c>
      <c r="AR140" s="201">
        <v>287</v>
      </c>
      <c r="AT140" s="265"/>
      <c r="AU140" s="203">
        <f t="shared" si="11"/>
        <v>296.8333333333333</v>
      </c>
    </row>
    <row r="141" spans="37:47" ht="12.75">
      <c r="AK141" s="201">
        <v>1140</v>
      </c>
      <c r="AL141" s="201">
        <v>22.8</v>
      </c>
      <c r="AR141" s="201">
        <v>336</v>
      </c>
      <c r="AT141" s="265"/>
      <c r="AU141" s="203">
        <f t="shared" si="11"/>
        <v>296.8333333333333</v>
      </c>
    </row>
    <row r="142" spans="37:47" ht="12.75">
      <c r="AK142" s="201">
        <v>1150</v>
      </c>
      <c r="AL142" s="201">
        <v>23</v>
      </c>
      <c r="AR142" s="201">
        <v>345</v>
      </c>
      <c r="AT142" s="265"/>
      <c r="AU142" s="203">
        <f t="shared" si="11"/>
        <v>296.8333333333333</v>
      </c>
    </row>
    <row r="143" spans="37:47" ht="12.75">
      <c r="AK143" s="201">
        <v>1160</v>
      </c>
      <c r="AL143" s="201">
        <v>23.2</v>
      </c>
      <c r="AR143" s="201">
        <v>377</v>
      </c>
      <c r="AT143" s="265"/>
      <c r="AU143" s="203">
        <f t="shared" si="11"/>
        <v>296.8333333333333</v>
      </c>
    </row>
    <row r="144" spans="37:47" ht="12.75">
      <c r="AK144" s="201">
        <v>1170</v>
      </c>
      <c r="AL144" s="201">
        <v>23.4</v>
      </c>
      <c r="AR144" s="201">
        <v>393</v>
      </c>
      <c r="AT144" s="265"/>
      <c r="AU144" s="203">
        <f t="shared" si="11"/>
        <v>296.8333333333333</v>
      </c>
    </row>
    <row r="145" spans="37:47" ht="12.75">
      <c r="AK145" s="201">
        <v>1180</v>
      </c>
      <c r="AL145" s="201">
        <v>23.6</v>
      </c>
      <c r="AR145" s="201">
        <v>416</v>
      </c>
      <c r="AT145" s="265"/>
      <c r="AU145" s="203">
        <f t="shared" si="11"/>
        <v>296.8333333333333</v>
      </c>
    </row>
    <row r="146" spans="37:47" ht="12.75">
      <c r="AK146" s="201">
        <v>1190</v>
      </c>
      <c r="AL146" s="201">
        <v>23.8</v>
      </c>
      <c r="AR146" s="201">
        <v>456</v>
      </c>
      <c r="AT146" s="265"/>
      <c r="AU146" s="203">
        <f t="shared" si="11"/>
        <v>296.8333333333333</v>
      </c>
    </row>
    <row r="147" spans="37:47" ht="12.75">
      <c r="AK147" s="201">
        <v>1200</v>
      </c>
      <c r="AL147" s="201">
        <v>24</v>
      </c>
      <c r="AR147" s="201">
        <v>435</v>
      </c>
      <c r="AT147" s="265"/>
      <c r="AU147" s="203">
        <f t="shared" si="11"/>
        <v>296.8333333333333</v>
      </c>
    </row>
    <row r="148" spans="37:47" ht="12.75">
      <c r="AK148" s="201">
        <v>1210</v>
      </c>
      <c r="AL148" s="201">
        <v>24.2</v>
      </c>
      <c r="AR148" s="201">
        <v>498</v>
      </c>
      <c r="AT148" s="265"/>
      <c r="AU148" s="203">
        <f t="shared" si="11"/>
        <v>296.8333333333333</v>
      </c>
    </row>
    <row r="149" spans="37:47" ht="12.75">
      <c r="AK149" s="201">
        <v>1220</v>
      </c>
      <c r="AL149" s="201">
        <v>24.4</v>
      </c>
      <c r="AR149" s="201">
        <v>532</v>
      </c>
      <c r="AT149" s="265"/>
      <c r="AU149" s="203">
        <f t="shared" si="11"/>
        <v>296.8333333333333</v>
      </c>
    </row>
    <row r="150" spans="37:47" ht="12.75">
      <c r="AK150" s="201">
        <v>1230</v>
      </c>
      <c r="AL150" s="201">
        <v>24.6</v>
      </c>
      <c r="AR150" s="201">
        <v>495</v>
      </c>
      <c r="AT150" s="265"/>
      <c r="AU150" s="203">
        <f t="shared" si="11"/>
        <v>296.8333333333333</v>
      </c>
    </row>
    <row r="151" spans="37:47" ht="12.75">
      <c r="AK151" s="201">
        <v>1235</v>
      </c>
      <c r="AL151" s="201">
        <v>24.7</v>
      </c>
      <c r="AR151" s="201">
        <v>518</v>
      </c>
      <c r="AT151" s="265"/>
      <c r="AU151" s="203">
        <f t="shared" si="11"/>
        <v>296.8333333333333</v>
      </c>
    </row>
    <row r="152" spans="37:47" ht="12.75">
      <c r="AK152" s="201">
        <v>1240</v>
      </c>
      <c r="AL152" s="201">
        <v>24.8</v>
      </c>
      <c r="AR152" s="201">
        <v>527</v>
      </c>
      <c r="AT152" s="265"/>
      <c r="AU152" s="203">
        <f t="shared" si="11"/>
        <v>296.8333333333333</v>
      </c>
    </row>
    <row r="153" spans="37:47" ht="12.75">
      <c r="AK153" s="201">
        <v>1250</v>
      </c>
      <c r="AL153" s="201">
        <v>25</v>
      </c>
      <c r="AR153" s="201">
        <v>527</v>
      </c>
      <c r="AT153" s="265"/>
      <c r="AU153" s="203">
        <f t="shared" si="11"/>
        <v>296.8333333333333</v>
      </c>
    </row>
    <row r="154" spans="37:47" ht="12.75">
      <c r="AK154" s="201">
        <v>1260</v>
      </c>
      <c r="AL154" s="201">
        <v>25.2</v>
      </c>
      <c r="AR154" s="201">
        <v>484</v>
      </c>
      <c r="AT154" s="265"/>
      <c r="AU154" s="203">
        <f t="shared" si="11"/>
        <v>296.8333333333333</v>
      </c>
    </row>
    <row r="155" spans="37:47" ht="12.75">
      <c r="AK155" s="201">
        <v>1270</v>
      </c>
      <c r="AL155" s="201">
        <v>25.4</v>
      </c>
      <c r="AR155" s="201">
        <v>553</v>
      </c>
      <c r="AT155" s="265"/>
      <c r="AU155" s="203">
        <f t="shared" si="11"/>
        <v>296.8333333333333</v>
      </c>
    </row>
    <row r="156" spans="37:47" ht="12.75">
      <c r="AK156" s="201">
        <v>1280</v>
      </c>
      <c r="AL156" s="201">
        <v>25.6</v>
      </c>
      <c r="AR156" s="201">
        <v>558</v>
      </c>
      <c r="AT156" s="265"/>
      <c r="AU156" s="203">
        <f t="shared" si="11"/>
        <v>296.8333333333333</v>
      </c>
    </row>
    <row r="157" spans="37:47" ht="12.75">
      <c r="AK157" s="201">
        <v>1290</v>
      </c>
      <c r="AL157" s="201">
        <v>25.8</v>
      </c>
      <c r="AR157" s="201">
        <v>467</v>
      </c>
      <c r="AT157" s="265"/>
      <c r="AU157" s="203">
        <f t="shared" si="11"/>
        <v>296.8333333333333</v>
      </c>
    </row>
    <row r="158" spans="37:47" ht="12.75">
      <c r="AK158" s="201">
        <v>1300</v>
      </c>
      <c r="AL158" s="201">
        <v>26</v>
      </c>
      <c r="AR158" s="201">
        <v>549</v>
      </c>
      <c r="AT158" s="265">
        <f>$AB$6</f>
        <v>314</v>
      </c>
      <c r="AU158" s="203">
        <f t="shared" si="11"/>
        <v>296.8333333333333</v>
      </c>
    </row>
    <row r="159" spans="37:47" ht="12.75">
      <c r="AK159" s="201">
        <v>1310</v>
      </c>
      <c r="AL159" s="201">
        <v>26.2</v>
      </c>
      <c r="AR159" s="201">
        <v>456</v>
      </c>
      <c r="AT159" s="265"/>
      <c r="AU159" s="203">
        <f t="shared" si="11"/>
        <v>296.8333333333333</v>
      </c>
    </row>
    <row r="160" spans="37:47" ht="12.75">
      <c r="AK160" s="201">
        <v>1320</v>
      </c>
      <c r="AL160" s="201">
        <v>26.4</v>
      </c>
      <c r="AR160" s="201">
        <v>422</v>
      </c>
      <c r="AT160" s="265"/>
      <c r="AU160" s="203">
        <f t="shared" si="11"/>
        <v>296.8333333333333</v>
      </c>
    </row>
    <row r="161" spans="37:47" ht="12.75">
      <c r="AK161" s="201">
        <v>1330</v>
      </c>
      <c r="AL161" s="201">
        <v>26.6</v>
      </c>
      <c r="AR161" s="201">
        <v>411</v>
      </c>
      <c r="AT161" s="265"/>
      <c r="AU161" s="203">
        <f t="shared" si="11"/>
        <v>296.8333333333333</v>
      </c>
    </row>
    <row r="162" spans="37:47" ht="12.75">
      <c r="AK162" s="201">
        <v>1340</v>
      </c>
      <c r="AL162" s="201">
        <v>26.8</v>
      </c>
      <c r="AR162" s="201">
        <v>441</v>
      </c>
      <c r="AT162" s="265"/>
      <c r="AU162" s="203">
        <f t="shared" si="11"/>
        <v>296.8333333333333</v>
      </c>
    </row>
    <row r="163" spans="37:47" ht="12.75">
      <c r="AK163" s="201">
        <v>1350</v>
      </c>
      <c r="AL163" s="201">
        <v>27</v>
      </c>
      <c r="AR163" s="201">
        <v>404</v>
      </c>
      <c r="AT163" s="265"/>
      <c r="AU163" s="203">
        <f t="shared" si="11"/>
        <v>296.8333333333333</v>
      </c>
    </row>
    <row r="164" spans="37:47" ht="12.75">
      <c r="AK164" s="201">
        <v>1360</v>
      </c>
      <c r="AL164" s="201">
        <v>27.2</v>
      </c>
      <c r="AR164" s="201">
        <v>344</v>
      </c>
      <c r="AT164" s="265"/>
      <c r="AU164" s="203">
        <f t="shared" si="11"/>
        <v>296.8333333333333</v>
      </c>
    </row>
    <row r="165" spans="37:47" ht="12.75">
      <c r="AK165" s="201">
        <v>1370</v>
      </c>
      <c r="AL165" s="201">
        <v>27.4</v>
      </c>
      <c r="AR165" s="201">
        <v>343</v>
      </c>
      <c r="AT165" s="265"/>
      <c r="AU165" s="203">
        <f t="shared" si="11"/>
        <v>296.8333333333333</v>
      </c>
    </row>
    <row r="166" spans="37:47" ht="12.75">
      <c r="AK166" s="201">
        <v>1380</v>
      </c>
      <c r="AL166" s="201">
        <v>27.6</v>
      </c>
      <c r="AR166" s="201">
        <v>290</v>
      </c>
      <c r="AS166" s="201">
        <v>294</v>
      </c>
      <c r="AT166" s="265"/>
      <c r="AU166" s="203">
        <f t="shared" si="11"/>
        <v>296.8333333333333</v>
      </c>
    </row>
    <row r="167" spans="37:47" ht="12.75">
      <c r="AK167" s="201">
        <v>1400</v>
      </c>
      <c r="AL167" s="201">
        <v>28</v>
      </c>
      <c r="AS167" s="201">
        <v>294</v>
      </c>
      <c r="AT167" s="265"/>
      <c r="AU167" s="203">
        <f t="shared" si="11"/>
        <v>296.8333333333333</v>
      </c>
    </row>
    <row r="168" spans="37:47" ht="12.75">
      <c r="AK168" s="201">
        <v>1410</v>
      </c>
      <c r="AL168" s="201">
        <v>28.2</v>
      </c>
      <c r="AS168" s="201">
        <v>374</v>
      </c>
      <c r="AT168" s="265"/>
      <c r="AU168" s="203">
        <f t="shared" si="11"/>
        <v>296.8333333333333</v>
      </c>
    </row>
    <row r="169" spans="37:47" ht="12.75">
      <c r="AK169" s="201">
        <v>1420</v>
      </c>
      <c r="AL169" s="201">
        <v>28.4</v>
      </c>
      <c r="AS169" s="201">
        <v>398</v>
      </c>
      <c r="AT169" s="265"/>
      <c r="AU169" s="203">
        <f t="shared" si="11"/>
        <v>296.8333333333333</v>
      </c>
    </row>
    <row r="170" spans="37:47" ht="12.75">
      <c r="AK170" s="201">
        <v>1440</v>
      </c>
      <c r="AL170" s="201">
        <v>28.8</v>
      </c>
      <c r="AS170" s="201">
        <v>415</v>
      </c>
      <c r="AT170" s="265"/>
      <c r="AU170" s="203">
        <f t="shared" si="11"/>
        <v>296.8333333333333</v>
      </c>
    </row>
    <row r="171" spans="37:47" ht="12.75">
      <c r="AK171" s="201">
        <v>1450</v>
      </c>
      <c r="AL171" s="201">
        <v>29</v>
      </c>
      <c r="AS171" s="201">
        <v>427</v>
      </c>
      <c r="AT171" s="265"/>
      <c r="AU171" s="203">
        <f t="shared" si="11"/>
        <v>296.8333333333333</v>
      </c>
    </row>
    <row r="172" spans="37:47" ht="12.75">
      <c r="AK172" s="201">
        <v>1460</v>
      </c>
      <c r="AL172" s="201">
        <v>29.2</v>
      </c>
      <c r="AS172" s="201">
        <v>476</v>
      </c>
      <c r="AT172" s="265"/>
      <c r="AU172" s="203">
        <f t="shared" si="11"/>
        <v>296.8333333333333</v>
      </c>
    </row>
    <row r="173" spans="37:47" ht="12.75">
      <c r="AK173" s="201">
        <v>1470</v>
      </c>
      <c r="AL173" s="201">
        <v>29.4</v>
      </c>
      <c r="AS173" s="201">
        <v>514</v>
      </c>
      <c r="AT173" s="265"/>
      <c r="AU173" s="203">
        <f t="shared" si="11"/>
        <v>296.8333333333333</v>
      </c>
    </row>
    <row r="174" spans="37:47" ht="12.75">
      <c r="AK174" s="201">
        <v>1480</v>
      </c>
      <c r="AL174" s="201">
        <v>29.6</v>
      </c>
      <c r="AS174" s="201">
        <v>457</v>
      </c>
      <c r="AT174" s="265"/>
      <c r="AU174" s="203">
        <f t="shared" si="11"/>
        <v>296.8333333333333</v>
      </c>
    </row>
    <row r="175" spans="37:47" ht="12.75">
      <c r="AK175" s="201">
        <v>1490</v>
      </c>
      <c r="AL175" s="201">
        <v>29.8</v>
      </c>
      <c r="AS175" s="201">
        <v>490</v>
      </c>
      <c r="AT175" s="265"/>
      <c r="AU175" s="203">
        <f t="shared" si="11"/>
        <v>296.8333333333333</v>
      </c>
    </row>
    <row r="176" spans="37:47" ht="12.75">
      <c r="AK176" s="201">
        <v>1500</v>
      </c>
      <c r="AL176" s="201">
        <v>30</v>
      </c>
      <c r="AS176" s="201">
        <v>510</v>
      </c>
      <c r="AT176" s="265"/>
      <c r="AU176" s="203">
        <f t="shared" si="11"/>
        <v>296.8333333333333</v>
      </c>
    </row>
    <row r="177" spans="37:47" ht="12.75">
      <c r="AK177" s="201">
        <v>1510</v>
      </c>
      <c r="AL177" s="201">
        <v>30.2</v>
      </c>
      <c r="AS177" s="201">
        <v>512</v>
      </c>
      <c r="AT177" s="265"/>
      <c r="AU177" s="203">
        <f t="shared" si="11"/>
        <v>296.8333333333333</v>
      </c>
    </row>
    <row r="178" spans="37:47" ht="12.75">
      <c r="AK178" s="201">
        <v>1520</v>
      </c>
      <c r="AL178" s="201">
        <v>30.4</v>
      </c>
      <c r="AS178" s="201">
        <v>517</v>
      </c>
      <c r="AT178" s="265"/>
      <c r="AU178" s="203">
        <f t="shared" si="11"/>
        <v>296.8333333333333</v>
      </c>
    </row>
    <row r="179" spans="37:47" ht="12.75">
      <c r="AK179" s="201">
        <v>1530</v>
      </c>
      <c r="AL179" s="201">
        <v>30.6</v>
      </c>
      <c r="AS179" s="201">
        <v>510</v>
      </c>
      <c r="AT179" s="265">
        <f>$AG$6</f>
        <v>264</v>
      </c>
      <c r="AU179" s="203">
        <f t="shared" si="11"/>
        <v>296.8333333333333</v>
      </c>
    </row>
    <row r="180" spans="37:47" ht="12.75">
      <c r="AK180" s="201">
        <v>1540</v>
      </c>
      <c r="AL180" s="201">
        <v>30.8</v>
      </c>
      <c r="AS180" s="201">
        <v>530</v>
      </c>
      <c r="AT180" s="265"/>
      <c r="AU180" s="203">
        <f t="shared" si="11"/>
        <v>296.8333333333333</v>
      </c>
    </row>
    <row r="181" spans="37:47" ht="12.75">
      <c r="AK181" s="201">
        <v>1550</v>
      </c>
      <c r="AL181" s="201">
        <v>31</v>
      </c>
      <c r="AS181" s="201">
        <v>513</v>
      </c>
      <c r="AT181" s="265"/>
      <c r="AU181" s="203">
        <f t="shared" si="11"/>
        <v>296.8333333333333</v>
      </c>
    </row>
    <row r="182" spans="37:47" ht="12.75">
      <c r="AK182" s="201">
        <v>1560</v>
      </c>
      <c r="AL182" s="201">
        <v>31.2</v>
      </c>
      <c r="AS182" s="201">
        <v>530</v>
      </c>
      <c r="AT182" s="265"/>
      <c r="AU182" s="203">
        <f t="shared" si="11"/>
        <v>296.8333333333333</v>
      </c>
    </row>
    <row r="183" spans="37:47" ht="12.75">
      <c r="AK183" s="201">
        <v>1570</v>
      </c>
      <c r="AL183" s="201">
        <v>31.4</v>
      </c>
      <c r="AS183" s="201">
        <v>499</v>
      </c>
      <c r="AT183" s="265"/>
      <c r="AU183" s="203">
        <f t="shared" si="11"/>
        <v>296.8333333333333</v>
      </c>
    </row>
    <row r="184" spans="37:47" ht="12.75">
      <c r="AK184" s="201">
        <v>1580</v>
      </c>
      <c r="AL184" s="201">
        <v>31.6</v>
      </c>
      <c r="AS184" s="201">
        <v>456</v>
      </c>
      <c r="AT184" s="265"/>
      <c r="AU184" s="203">
        <f t="shared" si="11"/>
        <v>296.8333333333333</v>
      </c>
    </row>
    <row r="185" spans="37:47" ht="12.75">
      <c r="AK185" s="201">
        <v>1590</v>
      </c>
      <c r="AL185" s="201">
        <v>31.8</v>
      </c>
      <c r="AS185" s="201">
        <v>409</v>
      </c>
      <c r="AT185" s="265"/>
      <c r="AU185" s="203">
        <f t="shared" si="11"/>
        <v>296.8333333333333</v>
      </c>
    </row>
    <row r="186" spans="37:47" ht="12.75">
      <c r="AK186" s="201">
        <v>1600</v>
      </c>
      <c r="AL186" s="201">
        <v>32</v>
      </c>
      <c r="AS186" s="201">
        <v>420</v>
      </c>
      <c r="AT186" s="265"/>
      <c r="AU186" s="203">
        <f t="shared" si="11"/>
        <v>296.8333333333333</v>
      </c>
    </row>
    <row r="187" spans="37:47" ht="12.75">
      <c r="AK187" s="201">
        <v>1610</v>
      </c>
      <c r="AL187" s="201">
        <v>32.2</v>
      </c>
      <c r="AS187" s="201">
        <v>391</v>
      </c>
      <c r="AT187" s="265"/>
      <c r="AU187" s="203">
        <f t="shared" si="11"/>
        <v>296.8333333333333</v>
      </c>
    </row>
  </sheetData>
  <printOptions/>
  <pageMargins left="0.28" right="0.14" top="0.28" bottom="0.47" header="0.25" footer="0.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2005-04-08T17:04:47Z</cp:lastPrinted>
  <dcterms:created xsi:type="dcterms:W3CDTF">2004-06-04T09:20:24Z</dcterms:created>
  <dcterms:modified xsi:type="dcterms:W3CDTF">2005-05-01T14:52:31Z</dcterms:modified>
  <cp:category/>
  <cp:version/>
  <cp:contentType/>
  <cp:contentStatus/>
</cp:coreProperties>
</file>