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20" windowWidth="8925" windowHeight="5100" activeTab="0"/>
  </bookViews>
  <sheets>
    <sheet name="Panel" sheetId="1" r:id="rId1"/>
    <sheet name="Module" sheetId="2" r:id="rId2"/>
    <sheet name="Tabelle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Iuri Bagaturia</author>
  </authors>
  <commentList>
    <comment ref="B67" authorId="0">
      <text>
        <r>
          <rPr>
            <b/>
            <sz val="8"/>
            <rFont val="Tahoma"/>
            <family val="0"/>
          </rPr>
          <t>Iuri Bagaturia:</t>
        </r>
        <r>
          <rPr>
            <sz val="8"/>
            <rFont val="Tahoma"/>
            <family val="0"/>
          </rPr>
          <t xml:space="preserve">
brocken</t>
        </r>
      </text>
    </comment>
    <comment ref="D24" authorId="0">
      <text>
        <r>
          <rPr>
            <b/>
            <sz val="8"/>
            <rFont val="Tahoma"/>
            <family val="0"/>
          </rPr>
          <t>Iuri Bagaturia:</t>
        </r>
        <r>
          <rPr>
            <sz val="8"/>
            <rFont val="Tahoma"/>
            <family val="0"/>
          </rPr>
          <t xml:space="preserve">
brocken</t>
        </r>
      </text>
    </comment>
  </commentList>
</comments>
</file>

<file path=xl/sharedStrings.xml><?xml version="1.0" encoding="utf-8"?>
<sst xmlns="http://schemas.openxmlformats.org/spreadsheetml/2006/main" count="421" uniqueCount="136">
  <si>
    <t>Nch</t>
  </si>
  <si>
    <r>
      <t>K</t>
    </r>
    <r>
      <rPr>
        <b/>
        <i/>
        <vertAlign val="subscript"/>
        <sz val="10"/>
        <color indexed="12"/>
        <rFont val="Arial"/>
        <family val="2"/>
      </rPr>
      <t>L</t>
    </r>
    <r>
      <rPr>
        <b/>
        <i/>
        <sz val="10"/>
        <color indexed="12"/>
        <rFont val="Arial"/>
        <family val="2"/>
      </rPr>
      <t>=</t>
    </r>
  </si>
  <si>
    <r>
      <t>F = K</t>
    </r>
    <r>
      <rPr>
        <b/>
        <i/>
        <vertAlign val="subscript"/>
        <sz val="9"/>
        <rFont val="Arial"/>
        <family val="2"/>
      </rPr>
      <t>L</t>
    </r>
    <r>
      <rPr>
        <b/>
        <i/>
        <sz val="9"/>
        <rFont val="Arial"/>
        <family val="2"/>
      </rPr>
      <t xml:space="preserve"> * L</t>
    </r>
    <r>
      <rPr>
        <b/>
        <i/>
        <vertAlign val="superscript"/>
        <sz val="9"/>
        <rFont val="Arial"/>
        <family val="2"/>
      </rPr>
      <t xml:space="preserve">2 </t>
    </r>
    <r>
      <rPr>
        <i/>
        <sz val="9"/>
        <rFont val="Arial"/>
        <family val="2"/>
      </rPr>
      <t xml:space="preserve">/ </t>
    </r>
    <r>
      <rPr>
        <b/>
        <i/>
        <sz val="9"/>
        <rFont val="Arial"/>
        <family val="2"/>
      </rPr>
      <t>T</t>
    </r>
    <r>
      <rPr>
        <b/>
        <i/>
        <vertAlign val="superscript"/>
        <sz val="9"/>
        <rFont val="Arial"/>
        <family val="2"/>
      </rPr>
      <t>2</t>
    </r>
  </si>
  <si>
    <r>
      <t>I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nA</t>
    </r>
  </si>
  <si>
    <r>
      <t>I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nA</t>
    </r>
  </si>
  <si>
    <r>
      <t>T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ms</t>
    </r>
  </si>
  <si>
    <r>
      <t>T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ms</t>
    </r>
  </si>
  <si>
    <r>
      <t>F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 gr</t>
    </r>
  </si>
  <si>
    <r>
      <t>F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 gr</t>
    </r>
  </si>
  <si>
    <t>Panel</t>
  </si>
  <si>
    <t>s</t>
  </si>
  <si>
    <r>
      <t>L</t>
    </r>
    <r>
      <rPr>
        <b/>
        <i/>
        <sz val="10"/>
        <color indexed="12"/>
        <rFont val="Arial"/>
        <family val="2"/>
      </rPr>
      <t>=</t>
    </r>
  </si>
  <si>
    <t>MODULE</t>
  </si>
  <si>
    <t>Date</t>
  </si>
  <si>
    <t>Mean</t>
  </si>
  <si>
    <t>Max</t>
  </si>
  <si>
    <t>Min</t>
  </si>
  <si>
    <t>Position</t>
  </si>
  <si>
    <t>Comment</t>
  </si>
  <si>
    <r>
      <t>I</t>
    </r>
    <r>
      <rPr>
        <b/>
        <i/>
        <vertAlign val="subscript"/>
        <sz val="10"/>
        <rFont val="Arial"/>
        <family val="2"/>
      </rPr>
      <t>dc</t>
    </r>
    <r>
      <rPr>
        <b/>
        <i/>
        <sz val="10"/>
        <rFont val="Arial"/>
        <family val="2"/>
      </rPr>
      <t xml:space="preserve">, </t>
    </r>
    <r>
      <rPr>
        <i/>
        <sz val="9"/>
        <rFont val="Arial"/>
        <family val="2"/>
      </rPr>
      <t>nA</t>
    </r>
  </si>
  <si>
    <r>
      <t xml:space="preserve">U </t>
    </r>
    <r>
      <rPr>
        <sz val="10"/>
        <rFont val="Arial"/>
        <family val="0"/>
      </rPr>
      <t xml:space="preserve">= </t>
    </r>
  </si>
  <si>
    <t>Tresh.  =</t>
  </si>
  <si>
    <r>
      <t>1520</t>
    </r>
    <r>
      <rPr>
        <sz val="9"/>
        <rFont val="Arial"/>
        <family val="2"/>
      </rPr>
      <t xml:space="preserve"> V</t>
    </r>
  </si>
  <si>
    <t xml:space="preserve"> -40 mV</t>
  </si>
  <si>
    <r>
      <t>N</t>
    </r>
    <r>
      <rPr>
        <b/>
        <i/>
        <vertAlign val="subscript"/>
        <sz val="9"/>
        <rFont val="Arial"/>
        <family val="2"/>
      </rPr>
      <t>ch</t>
    </r>
  </si>
  <si>
    <r>
      <t>Ar:CO</t>
    </r>
    <r>
      <rPr>
        <vertAlign val="subscript"/>
        <sz val="9"/>
        <rFont val="Arial"/>
        <family val="2"/>
      </rPr>
      <t>2</t>
    </r>
  </si>
  <si>
    <t>70:30</t>
  </si>
  <si>
    <r>
      <t xml:space="preserve">X , </t>
    </r>
    <r>
      <rPr>
        <i/>
        <sz val="9"/>
        <rFont val="Arial"/>
        <family val="2"/>
      </rPr>
      <t>cm</t>
    </r>
  </si>
  <si>
    <r>
      <t xml:space="preserve">Ph </t>
    </r>
    <r>
      <rPr>
        <i/>
        <sz val="9"/>
        <rFont val="Arial"/>
        <family val="2"/>
      </rPr>
      <t>, mV</t>
    </r>
  </si>
  <si>
    <r>
      <t>Ph</t>
    </r>
    <r>
      <rPr>
        <i/>
        <sz val="9"/>
        <rFont val="Arial"/>
        <family val="2"/>
      </rPr>
      <t xml:space="preserve"> , mV</t>
    </r>
  </si>
  <si>
    <t xml:space="preserve">Repl. </t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</si>
  <si>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&lt;70 gr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</si>
  <si>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&gt;80 gr</t>
    </r>
  </si>
  <si>
    <r>
      <t>I</t>
    </r>
    <r>
      <rPr>
        <b/>
        <vertAlign val="subscript"/>
        <sz val="8"/>
        <rFont val="Arial"/>
        <family val="2"/>
      </rPr>
      <t xml:space="preserve">a </t>
    </r>
    <r>
      <rPr>
        <b/>
        <sz val="8"/>
        <rFont val="Arial"/>
        <family val="2"/>
      </rPr>
      <t xml:space="preserve">&gt;  50 </t>
    </r>
    <r>
      <rPr>
        <sz val="8"/>
        <rFont val="Arial"/>
        <family val="2"/>
      </rPr>
      <t>nA</t>
    </r>
  </si>
  <si>
    <t>repl. Wr.</t>
  </si>
  <si>
    <t>AL-126.5</t>
  </si>
  <si>
    <t xml:space="preserve">AU-126,5 </t>
  </si>
  <si>
    <t xml:space="preserve">BL-126,5 </t>
  </si>
  <si>
    <t xml:space="preserve">BU-126,5 </t>
  </si>
  <si>
    <t xml:space="preserve">repl. Str. </t>
  </si>
  <si>
    <t>1520 V</t>
  </si>
  <si>
    <t>AU-</t>
  </si>
  <si>
    <t>BL-</t>
  </si>
  <si>
    <r>
      <t xml:space="preserve">dP/dt </t>
    </r>
    <r>
      <rPr>
        <i/>
        <sz val="8"/>
        <rFont val="Arial"/>
        <family val="2"/>
      </rPr>
      <t>mbar/min</t>
    </r>
  </si>
  <si>
    <r>
      <t>AL</t>
    </r>
    <r>
      <rPr>
        <sz val="7"/>
        <rFont val="Arial"/>
        <family val="2"/>
      </rPr>
      <t>-126.5 cm</t>
    </r>
  </si>
  <si>
    <r>
      <t>AU-</t>
    </r>
    <r>
      <rPr>
        <sz val="7"/>
        <rFont val="Arial"/>
        <family val="2"/>
      </rPr>
      <t>126,5 cm</t>
    </r>
  </si>
  <si>
    <r>
      <t>BL</t>
    </r>
    <r>
      <rPr>
        <sz val="7"/>
        <rFont val="Arial"/>
        <family val="2"/>
      </rPr>
      <t>-126,5 cm</t>
    </r>
  </si>
  <si>
    <r>
      <t>BU</t>
    </r>
    <r>
      <rPr>
        <sz val="7"/>
        <rFont val="Arial"/>
        <family val="2"/>
      </rPr>
      <t>-126,5 cm</t>
    </r>
  </si>
  <si>
    <t>AL-</t>
  </si>
  <si>
    <t>BU-</t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</si>
  <si>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&lt;65 gr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</si>
  <si>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&gt;90 gr</t>
    </r>
  </si>
  <si>
    <t>AL</t>
  </si>
  <si>
    <t>AU</t>
  </si>
  <si>
    <r>
      <t>AL-</t>
    </r>
    <r>
      <rPr>
        <sz val="7"/>
        <rFont val="Arial"/>
        <family val="2"/>
      </rPr>
      <t>46  cm</t>
    </r>
  </si>
  <si>
    <r>
      <t>AL-</t>
    </r>
    <r>
      <rPr>
        <sz val="7"/>
        <rFont val="Arial"/>
        <family val="2"/>
      </rPr>
      <t>126  cm</t>
    </r>
  </si>
  <si>
    <r>
      <t>AL-</t>
    </r>
    <r>
      <rPr>
        <sz val="7"/>
        <rFont val="Arial"/>
        <family val="2"/>
      </rPr>
      <t>206  cm</t>
    </r>
  </si>
  <si>
    <r>
      <t>AU</t>
    </r>
    <r>
      <rPr>
        <sz val="7"/>
        <rFont val="Arial"/>
        <family val="2"/>
      </rPr>
      <t>-46 cm</t>
    </r>
  </si>
  <si>
    <r>
      <t>AU</t>
    </r>
    <r>
      <rPr>
        <sz val="7"/>
        <rFont val="Arial"/>
        <family val="2"/>
      </rPr>
      <t>-126 cm</t>
    </r>
  </si>
  <si>
    <r>
      <t>AU-</t>
    </r>
    <r>
      <rPr>
        <sz val="7"/>
        <rFont val="Arial"/>
        <family val="2"/>
      </rPr>
      <t>206 cm</t>
    </r>
  </si>
  <si>
    <r>
      <t>BL-</t>
    </r>
    <r>
      <rPr>
        <sz val="7"/>
        <rFont val="Arial"/>
        <family val="2"/>
      </rPr>
      <t>46  cm</t>
    </r>
  </si>
  <si>
    <r>
      <t>BL-</t>
    </r>
    <r>
      <rPr>
        <sz val="7"/>
        <rFont val="Arial"/>
        <family val="2"/>
      </rPr>
      <t>126  cm</t>
    </r>
  </si>
  <si>
    <r>
      <t>BL-</t>
    </r>
    <r>
      <rPr>
        <sz val="7"/>
        <rFont val="Arial"/>
        <family val="2"/>
      </rPr>
      <t>206  cm</t>
    </r>
  </si>
  <si>
    <r>
      <t>BU</t>
    </r>
    <r>
      <rPr>
        <sz val="7"/>
        <rFont val="Arial"/>
        <family val="2"/>
      </rPr>
      <t>-46 cm</t>
    </r>
  </si>
  <si>
    <r>
      <t>BU</t>
    </r>
    <r>
      <rPr>
        <sz val="7"/>
        <rFont val="Arial"/>
        <family val="2"/>
      </rPr>
      <t>-126 cm</t>
    </r>
  </si>
  <si>
    <t>AU-46 cm</t>
  </si>
  <si>
    <t>AU-126 cm</t>
  </si>
  <si>
    <t>AU-206 cm</t>
  </si>
  <si>
    <t>BU-46 cm</t>
  </si>
  <si>
    <t>BU-126 cm</t>
  </si>
  <si>
    <t>BU-20 cm</t>
  </si>
  <si>
    <t>BL-126 cm</t>
  </si>
  <si>
    <t>BL-206 cm</t>
  </si>
  <si>
    <t>AL-46 cm</t>
  </si>
  <si>
    <t>AL-126 cm</t>
  </si>
  <si>
    <t>AL-206 cm</t>
  </si>
  <si>
    <t>BL-46 cm</t>
  </si>
  <si>
    <t>BL</t>
  </si>
  <si>
    <t>BU</t>
  </si>
  <si>
    <t>FM_Hd_28</t>
  </si>
  <si>
    <t>MODULE    FM_Hd_28</t>
  </si>
  <si>
    <t>MODULE   FM_Hd_28</t>
  </si>
  <si>
    <t>A_145</t>
  </si>
  <si>
    <t>B_194</t>
  </si>
  <si>
    <t>w</t>
  </si>
  <si>
    <r>
      <t>BU</t>
    </r>
    <r>
      <rPr>
        <sz val="7"/>
        <rFont val="Arial"/>
        <family val="2"/>
      </rPr>
      <t>-206 cm</t>
    </r>
  </si>
  <si>
    <t>Ph_AL</t>
  </si>
  <si>
    <t>Ph_AU</t>
  </si>
  <si>
    <t>Ph_BL</t>
  </si>
  <si>
    <t>Ph_BU</t>
  </si>
  <si>
    <t>Ph_summ</t>
  </si>
  <si>
    <r>
      <t xml:space="preserve">Time ,  </t>
    </r>
    <r>
      <rPr>
        <i/>
        <sz val="8"/>
        <rFont val="Arial"/>
        <family val="2"/>
      </rPr>
      <t>sec</t>
    </r>
  </si>
  <si>
    <t>full</t>
  </si>
  <si>
    <t>§ 5mb</t>
  </si>
  <si>
    <r>
      <t>dP</t>
    </r>
    <r>
      <rPr>
        <vertAlign val="subscript"/>
        <sz val="9"/>
        <rFont val="Arial"/>
        <family val="2"/>
      </rPr>
      <t>1</t>
    </r>
    <r>
      <rPr>
        <b/>
        <sz val="8"/>
        <rFont val="Arial"/>
        <family val="2"/>
      </rPr>
      <t>/dt</t>
    </r>
    <r>
      <rPr>
        <b/>
        <i/>
        <sz val="8"/>
        <rFont val="Arial"/>
        <family val="2"/>
      </rPr>
      <t>,</t>
    </r>
    <r>
      <rPr>
        <i/>
        <sz val="8"/>
        <rFont val="Arial"/>
        <family val="2"/>
      </rPr>
      <t>mb/sec</t>
    </r>
  </si>
  <si>
    <r>
      <t>d</t>
    </r>
    <r>
      <rPr>
        <b/>
        <sz val="8"/>
        <rFont val="Arial"/>
        <family val="2"/>
      </rPr>
      <t>P</t>
    </r>
    <r>
      <rPr>
        <vertAlign val="subscript"/>
        <sz val="9"/>
        <rFont val="Arial"/>
        <family val="2"/>
      </rPr>
      <t>2</t>
    </r>
    <r>
      <rPr>
        <b/>
        <sz val="8"/>
        <rFont val="Arial"/>
        <family val="2"/>
      </rPr>
      <t>/dt</t>
    </r>
    <r>
      <rPr>
        <b/>
        <i/>
        <sz val="8"/>
        <rFont val="Arial"/>
        <family val="2"/>
      </rPr>
      <t>,</t>
    </r>
    <r>
      <rPr>
        <i/>
        <sz val="8"/>
        <rFont val="Arial"/>
        <family val="2"/>
      </rPr>
      <t>mb/sec</t>
    </r>
  </si>
  <si>
    <r>
      <t>Fe</t>
    </r>
    <r>
      <rPr>
        <b/>
        <i/>
        <vertAlign val="superscript"/>
        <sz val="10"/>
        <rFont val="Georgia"/>
        <family val="1"/>
      </rPr>
      <t>55</t>
    </r>
    <r>
      <rPr>
        <b/>
        <i/>
        <sz val="9"/>
        <rFont val="Georgia"/>
        <family val="1"/>
      </rPr>
      <t>_Ph</t>
    </r>
  </si>
  <si>
    <r>
      <t>dP</t>
    </r>
    <r>
      <rPr>
        <i/>
        <vertAlign val="subscript"/>
        <sz val="10"/>
        <rFont val="Arial"/>
        <family val="2"/>
      </rPr>
      <t xml:space="preserve">1 </t>
    </r>
    <r>
      <rPr>
        <b/>
        <i/>
        <sz val="10"/>
        <rFont val="Arial"/>
        <family val="2"/>
      </rPr>
      <t xml:space="preserve">,  </t>
    </r>
    <r>
      <rPr>
        <i/>
        <sz val="8"/>
        <rFont val="Arial"/>
        <family val="2"/>
      </rPr>
      <t>mb</t>
    </r>
  </si>
  <si>
    <r>
      <t>dP</t>
    </r>
    <r>
      <rPr>
        <i/>
        <vertAlign val="subscript"/>
        <sz val="10"/>
        <rFont val="Arial"/>
        <family val="2"/>
      </rPr>
      <t>2</t>
    </r>
    <r>
      <rPr>
        <b/>
        <i/>
        <sz val="10"/>
        <rFont val="Arial"/>
        <family val="2"/>
      </rPr>
      <t xml:space="preserve"> ,  </t>
    </r>
    <r>
      <rPr>
        <i/>
        <sz val="8"/>
        <rFont val="Arial"/>
        <family val="2"/>
      </rPr>
      <t>mb</t>
    </r>
  </si>
  <si>
    <r>
      <t>dP</t>
    </r>
    <r>
      <rPr>
        <vertAlign val="subscript"/>
        <sz val="8"/>
        <rFont val="Arial"/>
        <family val="2"/>
      </rPr>
      <t>1</t>
    </r>
    <r>
      <rPr>
        <b/>
        <sz val="8"/>
        <rFont val="Arial"/>
        <family val="2"/>
      </rPr>
      <t>/dt,</t>
    </r>
    <r>
      <rPr>
        <i/>
        <sz val="8"/>
        <rFont val="Arial"/>
        <family val="2"/>
      </rPr>
      <t>mb/sec</t>
    </r>
  </si>
  <si>
    <r>
      <t>d</t>
    </r>
    <r>
      <rPr>
        <b/>
        <sz val="8"/>
        <rFont val="Arial"/>
        <family val="2"/>
      </rPr>
      <t>P</t>
    </r>
    <r>
      <rPr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/dt</t>
    </r>
    <r>
      <rPr>
        <b/>
        <i/>
        <sz val="8"/>
        <rFont val="Arial"/>
        <family val="2"/>
      </rPr>
      <t>,</t>
    </r>
    <r>
      <rPr>
        <i/>
        <sz val="8"/>
        <rFont val="Arial"/>
        <family val="2"/>
      </rPr>
      <t>mb/sec</t>
    </r>
  </si>
  <si>
    <t>BU6</t>
  </si>
  <si>
    <t>BU7</t>
  </si>
  <si>
    <t>X</t>
  </si>
  <si>
    <t>a</t>
  </si>
  <si>
    <t>b</t>
  </si>
  <si>
    <t>c</t>
  </si>
  <si>
    <t>xx7</t>
  </si>
  <si>
    <t>xx6</t>
  </si>
  <si>
    <t>80_1</t>
  </si>
  <si>
    <t>126_1</t>
  </si>
  <si>
    <t>UAiv</t>
  </si>
  <si>
    <t>UAov</t>
  </si>
  <si>
    <t>UBiv</t>
  </si>
  <si>
    <t>UBov</t>
  </si>
  <si>
    <t>LAiv</t>
  </si>
  <si>
    <t>LAov</t>
  </si>
  <si>
    <t>LBiv</t>
  </si>
  <si>
    <t>LBov</t>
  </si>
  <si>
    <t>in</t>
  </si>
  <si>
    <t>x</t>
  </si>
  <si>
    <t>o</t>
  </si>
  <si>
    <r>
      <t>D</t>
    </r>
    <r>
      <rPr>
        <b/>
        <i/>
        <sz val="10"/>
        <rFont val="Arial"/>
        <family val="2"/>
      </rPr>
      <t>P</t>
    </r>
    <r>
      <rPr>
        <b/>
        <i/>
        <vertAlign val="subscript"/>
        <sz val="10"/>
        <rFont val="Arial"/>
        <family val="2"/>
      </rPr>
      <t>o</t>
    </r>
    <r>
      <rPr>
        <b/>
        <i/>
        <sz val="10"/>
        <rFont val="Arial"/>
        <family val="2"/>
      </rPr>
      <t>=</t>
    </r>
  </si>
  <si>
    <r>
      <t>D</t>
    </r>
    <r>
      <rPr>
        <b/>
        <i/>
        <sz val="10"/>
        <rFont val="Arial"/>
        <family val="2"/>
      </rPr>
      <t xml:space="preserve">P, </t>
    </r>
    <r>
      <rPr>
        <i/>
        <sz val="8"/>
        <rFont val="Arial"/>
        <family val="2"/>
      </rPr>
      <t>mbar</t>
    </r>
  </si>
  <si>
    <r>
      <t xml:space="preserve">2,29 </t>
    </r>
    <r>
      <rPr>
        <b/>
        <i/>
        <sz val="8"/>
        <rFont val="Arial"/>
        <family val="2"/>
      </rPr>
      <t>mbar</t>
    </r>
  </si>
  <si>
    <r>
      <t>D</t>
    </r>
    <r>
      <rPr>
        <b/>
        <sz val="10"/>
        <rFont val="Arial"/>
        <family val="2"/>
      </rPr>
      <t xml:space="preserve">T , </t>
    </r>
    <r>
      <rPr>
        <sz val="9"/>
        <rFont val="Arial"/>
        <family val="2"/>
      </rPr>
      <t>min</t>
    </r>
  </si>
  <si>
    <r>
      <t xml:space="preserve">HV,  </t>
    </r>
    <r>
      <rPr>
        <sz val="9"/>
        <rFont val="Arial"/>
        <family val="2"/>
      </rPr>
      <t>V</t>
    </r>
  </si>
  <si>
    <r>
      <t>I</t>
    </r>
    <r>
      <rPr>
        <b/>
        <vertAlign val="subscript"/>
        <sz val="10"/>
        <rFont val="Arial"/>
        <family val="2"/>
      </rPr>
      <t>mean</t>
    </r>
    <r>
      <rPr>
        <b/>
        <sz val="10"/>
        <rFont val="Arial"/>
        <family val="2"/>
      </rPr>
      <t xml:space="preserve">, </t>
    </r>
    <r>
      <rPr>
        <sz val="9"/>
        <rFont val="Arial"/>
        <family val="2"/>
      </rPr>
      <t>nA</t>
    </r>
  </si>
  <si>
    <t>Time</t>
  </si>
  <si>
    <t>Time [min]</t>
  </si>
  <si>
    <t>Voltage A</t>
  </si>
  <si>
    <t>Current A_U</t>
  </si>
  <si>
    <t>Current A_L</t>
  </si>
  <si>
    <t>Voltage B</t>
  </si>
  <si>
    <t>Current B_U</t>
  </si>
  <si>
    <t>Current B_L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</si>
</sst>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[$-407]dddd\,\ d\.\ mmmm\ yyyy"/>
    <numFmt numFmtId="167" formatCode="0.000"/>
    <numFmt numFmtId="168" formatCode="0.000000"/>
    <numFmt numFmtId="169" formatCode="0.00000"/>
    <numFmt numFmtId="170" formatCode="0.000000000"/>
    <numFmt numFmtId="171" formatCode="0.00000000"/>
    <numFmt numFmtId="172" formatCode="0.0000000"/>
  </numFmts>
  <fonts count="91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vertAlign val="subscript"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7"/>
      <name val="Arial"/>
      <family val="2"/>
    </font>
    <font>
      <b/>
      <i/>
      <vertAlign val="subscript"/>
      <sz val="9"/>
      <name val="Arial"/>
      <family val="2"/>
    </font>
    <font>
      <b/>
      <i/>
      <sz val="9"/>
      <name val="Arial"/>
      <family val="2"/>
    </font>
    <font>
      <b/>
      <i/>
      <vertAlign val="superscript"/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vertAlign val="subscript"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9"/>
      <color indexed="16"/>
      <name val="Arial"/>
      <family val="2"/>
    </font>
    <font>
      <sz val="10"/>
      <color indexed="16"/>
      <name val="Arial"/>
      <family val="0"/>
    </font>
    <font>
      <b/>
      <i/>
      <sz val="9"/>
      <name val="Symbol"/>
      <family val="1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vertAlign val="subscript"/>
      <sz val="10"/>
      <name val="Arial"/>
      <family val="2"/>
    </font>
    <font>
      <vertAlign val="subscript"/>
      <sz val="9"/>
      <name val="Arial"/>
      <family val="2"/>
    </font>
    <font>
      <b/>
      <i/>
      <sz val="8"/>
      <name val="Symbol"/>
      <family val="1"/>
    </font>
    <font>
      <b/>
      <i/>
      <vertAlign val="subscript"/>
      <sz val="8"/>
      <name val="Arial"/>
      <family val="2"/>
    </font>
    <font>
      <b/>
      <vertAlign val="subscript"/>
      <sz val="8"/>
      <name val="Arial"/>
      <family val="2"/>
    </font>
    <font>
      <b/>
      <i/>
      <sz val="8"/>
      <color indexed="17"/>
      <name val="Arial"/>
      <family val="2"/>
    </font>
    <font>
      <b/>
      <sz val="8"/>
      <color indexed="16"/>
      <name val="Arial"/>
      <family val="2"/>
    </font>
    <font>
      <sz val="9.5"/>
      <name val="Arial"/>
      <family val="0"/>
    </font>
    <font>
      <sz val="10.25"/>
      <name val="Arial"/>
      <family val="0"/>
    </font>
    <font>
      <sz val="9.25"/>
      <name val="Arial"/>
      <family val="0"/>
    </font>
    <font>
      <b/>
      <sz val="8"/>
      <color indexed="10"/>
      <name val="Arial"/>
      <family val="2"/>
    </font>
    <font>
      <b/>
      <sz val="7"/>
      <name val="Arial"/>
      <family val="2"/>
    </font>
    <font>
      <b/>
      <sz val="9"/>
      <color indexed="12"/>
      <name val="Arial"/>
      <family val="2"/>
    </font>
    <font>
      <sz val="6.75"/>
      <name val="Arial"/>
      <family val="2"/>
    </font>
    <font>
      <vertAlign val="subscript"/>
      <sz val="8"/>
      <name val="Arial"/>
      <family val="2"/>
    </font>
    <font>
      <b/>
      <i/>
      <sz val="9"/>
      <color indexed="17"/>
      <name val="Arial"/>
      <family val="2"/>
    </font>
    <font>
      <b/>
      <sz val="8.25"/>
      <name val="Arial"/>
      <family val="2"/>
    </font>
    <font>
      <vertAlign val="subscript"/>
      <sz val="8.25"/>
      <name val="Arial"/>
      <family val="2"/>
    </font>
    <font>
      <sz val="8.25"/>
      <name val="Arial"/>
      <family val="2"/>
    </font>
    <font>
      <sz val="10.5"/>
      <name val="Arial"/>
      <family val="0"/>
    </font>
    <font>
      <sz val="7.25"/>
      <name val="Arial"/>
      <family val="2"/>
    </font>
    <font>
      <b/>
      <sz val="9.75"/>
      <name val="Arial"/>
      <family val="2"/>
    </font>
    <font>
      <vertAlign val="subscript"/>
      <sz val="9.75"/>
      <name val="Arial"/>
      <family val="2"/>
    </font>
    <font>
      <sz val="12"/>
      <name val="Arial"/>
      <family val="0"/>
    </font>
    <font>
      <sz val="10.75"/>
      <name val="Arial"/>
      <family val="0"/>
    </font>
    <font>
      <b/>
      <i/>
      <sz val="9"/>
      <color indexed="12"/>
      <name val="Arial"/>
      <family val="2"/>
    </font>
    <font>
      <sz val="6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vertAlign val="superscript"/>
      <sz val="8"/>
      <name val="Arial"/>
      <family val="2"/>
    </font>
    <font>
      <b/>
      <sz val="9.25"/>
      <name val="Arial"/>
      <family val="2"/>
    </font>
    <font>
      <vertAlign val="subscript"/>
      <sz val="9.25"/>
      <name val="Arial"/>
      <family val="2"/>
    </font>
    <font>
      <sz val="11.25"/>
      <name val="Arial"/>
      <family val="0"/>
    </font>
    <font>
      <sz val="8.75"/>
      <name val="Arial"/>
      <family val="0"/>
    </font>
    <font>
      <sz val="6.5"/>
      <name val="Arial"/>
      <family val="2"/>
    </font>
    <font>
      <b/>
      <i/>
      <sz val="9.75"/>
      <color indexed="17"/>
      <name val="Georgia"/>
      <family val="1"/>
    </font>
    <font>
      <sz val="9.75"/>
      <name val="Arial"/>
      <family val="0"/>
    </font>
    <font>
      <b/>
      <sz val="10"/>
      <color indexed="12"/>
      <name val="Arial"/>
      <family val="2"/>
    </font>
    <font>
      <sz val="9.75"/>
      <color indexed="12"/>
      <name val="Arial"/>
      <family val="2"/>
    </font>
    <font>
      <b/>
      <sz val="9.25"/>
      <color indexed="12"/>
      <name val="Arial"/>
      <family val="2"/>
    </font>
    <font>
      <b/>
      <vertAlign val="superscript"/>
      <sz val="11"/>
      <color indexed="12"/>
      <name val="Arial"/>
      <family val="2"/>
    </font>
    <font>
      <b/>
      <vertAlign val="superscript"/>
      <sz val="9.25"/>
      <color indexed="12"/>
      <name val="Arial"/>
      <family val="2"/>
    </font>
    <font>
      <vertAlign val="superscript"/>
      <sz val="10"/>
      <color indexed="12"/>
      <name val="Arial"/>
      <family val="2"/>
    </font>
    <font>
      <b/>
      <vertAlign val="superscript"/>
      <sz val="11"/>
      <color indexed="12"/>
      <name val="Georgia"/>
      <family val="1"/>
    </font>
    <font>
      <i/>
      <sz val="8.25"/>
      <name val="Arial"/>
      <family val="2"/>
    </font>
    <font>
      <i/>
      <vertAlign val="superscript"/>
      <sz val="8.25"/>
      <name val="Arial"/>
      <family val="2"/>
    </font>
    <font>
      <b/>
      <i/>
      <sz val="9"/>
      <name val="Georgia"/>
      <family val="1"/>
    </font>
    <font>
      <b/>
      <i/>
      <vertAlign val="superscript"/>
      <sz val="10"/>
      <name val="Georgia"/>
      <family val="1"/>
    </font>
    <font>
      <b/>
      <i/>
      <sz val="9"/>
      <color indexed="12"/>
      <name val="Georgia"/>
      <family val="1"/>
    </font>
    <font>
      <i/>
      <vertAlign val="subscript"/>
      <sz val="10"/>
      <name val="Arial"/>
      <family val="2"/>
    </font>
    <font>
      <sz val="9"/>
      <color indexed="60"/>
      <name val="Arial"/>
      <family val="2"/>
    </font>
    <font>
      <sz val="10"/>
      <name val="Georgia"/>
      <family val="1"/>
    </font>
    <font>
      <b/>
      <i/>
      <vertAlign val="superscript"/>
      <sz val="10"/>
      <name val="Arial"/>
      <family val="2"/>
    </font>
    <font>
      <sz val="8"/>
      <color indexed="12"/>
      <name val="Arial"/>
      <family val="2"/>
    </font>
    <font>
      <b/>
      <i/>
      <vertAlign val="superscript"/>
      <sz val="9.5"/>
      <name val="Arial"/>
      <family val="2"/>
    </font>
    <font>
      <sz val="5.25"/>
      <name val="Arial"/>
      <family val="2"/>
    </font>
    <font>
      <vertAlign val="superscript"/>
      <sz val="10"/>
      <name val="Arial"/>
      <family val="0"/>
    </font>
    <font>
      <b/>
      <i/>
      <sz val="10"/>
      <name val="Symbol"/>
      <family val="1"/>
    </font>
    <font>
      <sz val="10"/>
      <color indexed="17"/>
      <name val="Arial"/>
      <family val="0"/>
    </font>
    <font>
      <b/>
      <sz val="10"/>
      <color indexed="17"/>
      <name val="Arial"/>
      <family val="2"/>
    </font>
    <font>
      <b/>
      <i/>
      <sz val="10"/>
      <color indexed="18"/>
      <name val="Arial"/>
      <family val="2"/>
    </font>
    <font>
      <b/>
      <sz val="10"/>
      <name val="Symbol"/>
      <family val="1"/>
    </font>
    <font>
      <b/>
      <vertAlign val="subscript"/>
      <sz val="10"/>
      <name val="Arial"/>
      <family val="2"/>
    </font>
    <font>
      <b/>
      <i/>
      <vertAlign val="superscript"/>
      <sz val="8.75"/>
      <name val="Arial"/>
      <family val="2"/>
    </font>
    <font>
      <b/>
      <i/>
      <sz val="8.25"/>
      <name val="Arial"/>
      <family val="2"/>
    </font>
    <font>
      <b/>
      <sz val="6.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82">
    <border>
      <left/>
      <right/>
      <top/>
      <bottom/>
      <diagonal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 style="medium"/>
    </border>
    <border>
      <left style="thin"/>
      <right style="medium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 style="double"/>
      <top style="medium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>
        <color indexed="63"/>
      </top>
      <bottom style="medium"/>
    </border>
    <border>
      <left style="double"/>
      <right style="medium"/>
      <top style="double"/>
      <bottom style="medium"/>
    </border>
    <border>
      <left style="double"/>
      <right style="medium"/>
      <top style="medium"/>
      <bottom style="medium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>
        <color indexed="63"/>
      </bottom>
    </border>
    <border>
      <left style="double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medium"/>
      <bottom style="hair"/>
    </border>
    <border>
      <left style="thin"/>
      <right>
        <color indexed="63"/>
      </right>
      <top style="thin"/>
      <bottom style="thin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thin"/>
      <bottom style="medium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>
        <color indexed="63"/>
      </top>
      <bottom style="medium"/>
    </border>
    <border>
      <left>
        <color indexed="63"/>
      </left>
      <right style="double"/>
      <top style="medium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>
        <color indexed="63"/>
      </top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hair"/>
      <top style="hair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/>
      <right>
        <color indexed="63"/>
      </right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dashed"/>
      <top style="medium"/>
      <bottom style="thin"/>
    </border>
    <border>
      <left style="dashed"/>
      <right style="dashed"/>
      <top>
        <color indexed="63"/>
      </top>
      <bottom style="thin"/>
    </border>
    <border>
      <left style="thin"/>
      <right style="dashed"/>
      <top style="medium"/>
      <bottom style="thin"/>
    </border>
    <border>
      <left style="dashed"/>
      <right style="dashed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>
        <color indexed="63"/>
      </left>
      <right style="dotted"/>
      <top style="medium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thin"/>
      <right style="dashed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medium"/>
      <right style="dashed"/>
      <top style="thin"/>
      <bottom style="double"/>
    </border>
    <border>
      <left style="dashed"/>
      <right style="dashed"/>
      <top style="thin"/>
      <bottom style="double"/>
    </border>
    <border>
      <left style="thin"/>
      <right style="dashed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>
        <color indexed="63"/>
      </left>
      <right style="dotted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hair"/>
      <right style="thin"/>
      <top style="double"/>
      <bottom style="medium"/>
    </border>
    <border>
      <left style="thin"/>
      <right style="hair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>
        <color indexed="63"/>
      </top>
      <bottom style="thin"/>
    </border>
    <border>
      <left style="double"/>
      <right style="hair"/>
      <top style="medium"/>
      <bottom style="thin"/>
    </border>
    <border>
      <left style="thin"/>
      <right style="hair"/>
      <top>
        <color indexed="63"/>
      </top>
      <bottom style="thin"/>
    </border>
    <border>
      <left style="double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thin"/>
      <bottom style="thin"/>
    </border>
    <border>
      <left style="double"/>
      <right style="hair"/>
      <top style="thin"/>
      <bottom style="thin"/>
    </border>
    <border>
      <left style="thin"/>
      <right style="hair"/>
      <top style="thin"/>
      <bottom style="thin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 style="dashed"/>
      <top style="thin"/>
      <bottom style="double"/>
    </border>
    <border>
      <left style="thin"/>
      <right style="thin"/>
      <top style="thin"/>
      <bottom style="medium"/>
    </border>
    <border>
      <left>
        <color indexed="63"/>
      </left>
      <right style="dashed"/>
      <top style="medium"/>
      <bottom style="medium"/>
    </border>
    <border>
      <left style="double"/>
      <right style="thin"/>
      <top style="medium"/>
      <bottom style="medium"/>
    </border>
    <border>
      <left style="medium"/>
      <right style="thin"/>
      <top style="double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2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16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1" fontId="6" fillId="0" borderId="0" xfId="0" applyNumberFormat="1" applyFont="1" applyAlignment="1">
      <alignment horizontal="center"/>
    </xf>
    <xf numFmtId="14" fontId="10" fillId="0" borderId="0" xfId="0" applyNumberFormat="1" applyFont="1" applyAlignment="1">
      <alignment/>
    </xf>
    <xf numFmtId="14" fontId="16" fillId="0" borderId="1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14" fontId="18" fillId="0" borderId="3" xfId="0" applyNumberFormat="1" applyFont="1" applyBorder="1" applyAlignment="1">
      <alignment/>
    </xf>
    <xf numFmtId="0" fontId="17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165" fontId="19" fillId="2" borderId="6" xfId="0" applyNumberFormat="1" applyFont="1" applyFill="1" applyBorder="1" applyAlignment="1">
      <alignment horizontal="center"/>
    </xf>
    <xf numFmtId="165" fontId="19" fillId="2" borderId="7" xfId="0" applyNumberFormat="1" applyFont="1" applyFill="1" applyBorder="1" applyAlignment="1">
      <alignment horizontal="center"/>
    </xf>
    <xf numFmtId="165" fontId="19" fillId="2" borderId="8" xfId="0" applyNumberFormat="1" applyFont="1" applyFill="1" applyBorder="1" applyAlignment="1">
      <alignment horizontal="center"/>
    </xf>
    <xf numFmtId="165" fontId="19" fillId="2" borderId="9" xfId="0" applyNumberFormat="1" applyFont="1" applyFill="1" applyBorder="1" applyAlignment="1">
      <alignment horizontal="center"/>
    </xf>
    <xf numFmtId="165" fontId="19" fillId="2" borderId="10" xfId="0" applyNumberFormat="1" applyFont="1" applyFill="1" applyBorder="1" applyAlignment="1">
      <alignment horizontal="center"/>
    </xf>
    <xf numFmtId="165" fontId="19" fillId="2" borderId="11" xfId="0" applyNumberFormat="1" applyFont="1" applyFill="1" applyBorder="1" applyAlignment="1">
      <alignment horizontal="center"/>
    </xf>
    <xf numFmtId="0" fontId="19" fillId="2" borderId="10" xfId="0" applyFont="1" applyFill="1" applyBorder="1" applyAlignment="1">
      <alignment/>
    </xf>
    <xf numFmtId="0" fontId="19" fillId="2" borderId="11" xfId="0" applyFont="1" applyFill="1" applyBorder="1" applyAlignment="1">
      <alignment/>
    </xf>
    <xf numFmtId="0" fontId="19" fillId="2" borderId="11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/>
    </xf>
    <xf numFmtId="0" fontId="19" fillId="2" borderId="6" xfId="0" applyFont="1" applyFill="1" applyBorder="1" applyAlignment="1">
      <alignment/>
    </xf>
    <xf numFmtId="0" fontId="19" fillId="2" borderId="7" xfId="0" applyFont="1" applyFill="1" applyBorder="1" applyAlignment="1">
      <alignment/>
    </xf>
    <xf numFmtId="2" fontId="19" fillId="2" borderId="6" xfId="0" applyNumberFormat="1" applyFont="1" applyFill="1" applyBorder="1" applyAlignment="1">
      <alignment horizontal="center"/>
    </xf>
    <xf numFmtId="2" fontId="19" fillId="2" borderId="8" xfId="0" applyNumberFormat="1" applyFont="1" applyFill="1" applyBorder="1" applyAlignment="1">
      <alignment horizontal="center"/>
    </xf>
    <xf numFmtId="2" fontId="19" fillId="2" borderId="10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14" fontId="10" fillId="0" borderId="14" xfId="0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8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8" fillId="0" borderId="2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left" vertical="center"/>
    </xf>
    <xf numFmtId="0" fontId="15" fillId="0" borderId="25" xfId="0" applyFont="1" applyBorder="1" applyAlignment="1">
      <alignment horizontal="right" vertical="center"/>
    </xf>
    <xf numFmtId="0" fontId="23" fillId="0" borderId="25" xfId="0" applyFont="1" applyBorder="1" applyAlignment="1">
      <alignment horizontal="right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1" fontId="1" fillId="0" borderId="31" xfId="0" applyNumberFormat="1" applyFont="1" applyBorder="1" applyAlignment="1">
      <alignment horizontal="center"/>
    </xf>
    <xf numFmtId="1" fontId="1" fillId="0" borderId="32" xfId="0" applyNumberFormat="1" applyFont="1" applyBorder="1" applyAlignment="1">
      <alignment horizontal="center"/>
    </xf>
    <xf numFmtId="1" fontId="1" fillId="0" borderId="33" xfId="0" applyNumberFormat="1" applyFont="1" applyBorder="1" applyAlignment="1">
      <alignment horizontal="center"/>
    </xf>
    <xf numFmtId="1" fontId="1" fillId="0" borderId="34" xfId="0" applyNumberFormat="1" applyFont="1" applyBorder="1" applyAlignment="1">
      <alignment horizontal="center"/>
    </xf>
    <xf numFmtId="1" fontId="1" fillId="0" borderId="35" xfId="0" applyNumberFormat="1" applyFont="1" applyBorder="1" applyAlignment="1">
      <alignment horizontal="center"/>
    </xf>
    <xf numFmtId="1" fontId="1" fillId="0" borderId="36" xfId="0" applyNumberFormat="1" applyFont="1" applyBorder="1" applyAlignment="1">
      <alignment horizontal="center"/>
    </xf>
    <xf numFmtId="1" fontId="1" fillId="0" borderId="37" xfId="0" applyNumberFormat="1" applyFont="1" applyFill="1" applyBorder="1" applyAlignment="1">
      <alignment horizontal="center"/>
    </xf>
    <xf numFmtId="1" fontId="1" fillId="0" borderId="38" xfId="0" applyNumberFormat="1" applyFont="1" applyFill="1" applyBorder="1" applyAlignment="1">
      <alignment horizontal="center"/>
    </xf>
    <xf numFmtId="1" fontId="1" fillId="0" borderId="36" xfId="0" applyNumberFormat="1" applyFont="1" applyBorder="1" applyAlignment="1">
      <alignment/>
    </xf>
    <xf numFmtId="1" fontId="1" fillId="0" borderId="35" xfId="0" applyNumberFormat="1" applyFont="1" applyBorder="1" applyAlignment="1">
      <alignment/>
    </xf>
    <xf numFmtId="1" fontId="1" fillId="0" borderId="39" xfId="0" applyNumberFormat="1" applyFont="1" applyBorder="1" applyAlignment="1">
      <alignment horizontal="center"/>
    </xf>
    <xf numFmtId="1" fontId="1" fillId="0" borderId="23" xfId="0" applyNumberFormat="1" applyFont="1" applyBorder="1" applyAlignment="1">
      <alignment horizontal="center"/>
    </xf>
    <xf numFmtId="1" fontId="1" fillId="0" borderId="40" xfId="0" applyNumberFormat="1" applyFont="1" applyBorder="1" applyAlignment="1">
      <alignment/>
    </xf>
    <xf numFmtId="1" fontId="1" fillId="0" borderId="23" xfId="0" applyNumberFormat="1" applyFont="1" applyBorder="1" applyAlignment="1">
      <alignment/>
    </xf>
    <xf numFmtId="0" fontId="20" fillId="2" borderId="41" xfId="0" applyFont="1" applyFill="1" applyBorder="1" applyAlignment="1">
      <alignment horizontal="center"/>
    </xf>
    <xf numFmtId="0" fontId="20" fillId="2" borderId="42" xfId="0" applyFont="1" applyFill="1" applyBorder="1" applyAlignment="1">
      <alignment horizontal="center"/>
    </xf>
    <xf numFmtId="0" fontId="20" fillId="2" borderId="43" xfId="0" applyFont="1" applyFill="1" applyBorder="1" applyAlignment="1">
      <alignment horizontal="center"/>
    </xf>
    <xf numFmtId="0" fontId="20" fillId="2" borderId="43" xfId="0" applyFont="1" applyFill="1" applyBorder="1" applyAlignment="1">
      <alignment/>
    </xf>
    <xf numFmtId="0" fontId="22" fillId="2" borderId="44" xfId="0" applyFont="1" applyFill="1" applyBorder="1" applyAlignment="1">
      <alignment horizontal="center"/>
    </xf>
    <xf numFmtId="0" fontId="22" fillId="2" borderId="45" xfId="0" applyFont="1" applyFill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24" fillId="3" borderId="48" xfId="0" applyFont="1" applyFill="1" applyBorder="1" applyAlignment="1">
      <alignment horizontal="center"/>
    </xf>
    <xf numFmtId="0" fontId="27" fillId="3" borderId="49" xfId="0" applyFont="1" applyFill="1" applyBorder="1" applyAlignment="1">
      <alignment horizontal="center"/>
    </xf>
    <xf numFmtId="0" fontId="24" fillId="3" borderId="50" xfId="0" applyFont="1" applyFill="1" applyBorder="1" applyAlignment="1">
      <alignment horizontal="center"/>
    </xf>
    <xf numFmtId="0" fontId="18" fillId="4" borderId="51" xfId="0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13" fillId="0" borderId="52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/>
    </xf>
    <xf numFmtId="0" fontId="17" fillId="4" borderId="53" xfId="0" applyFont="1" applyFill="1" applyBorder="1" applyAlignment="1">
      <alignment horizontal="center" vertical="center"/>
    </xf>
    <xf numFmtId="0" fontId="17" fillId="4" borderId="47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0" fillId="0" borderId="57" xfId="0" applyBorder="1" applyAlignment="1">
      <alignment/>
    </xf>
    <xf numFmtId="0" fontId="24" fillId="0" borderId="5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3" borderId="59" xfId="0" applyFont="1" applyFill="1" applyBorder="1" applyAlignment="1">
      <alignment horizontal="center"/>
    </xf>
    <xf numFmtId="0" fontId="21" fillId="3" borderId="60" xfId="0" applyFont="1" applyFill="1" applyBorder="1" applyAlignment="1">
      <alignment horizontal="center"/>
    </xf>
    <xf numFmtId="0" fontId="8" fillId="3" borderId="61" xfId="0" applyFont="1" applyFill="1" applyBorder="1" applyAlignment="1">
      <alignment horizontal="center"/>
    </xf>
    <xf numFmtId="0" fontId="8" fillId="3" borderId="62" xfId="0" applyFont="1" applyFill="1" applyBorder="1" applyAlignment="1">
      <alignment horizontal="center"/>
    </xf>
    <xf numFmtId="0" fontId="24" fillId="0" borderId="63" xfId="0" applyFont="1" applyBorder="1" applyAlignment="1">
      <alignment horizontal="center" vertical="center"/>
    </xf>
    <xf numFmtId="0" fontId="17" fillId="4" borderId="58" xfId="0" applyFont="1" applyFill="1" applyBorder="1" applyAlignment="1">
      <alignment horizontal="center" vertical="center"/>
    </xf>
    <xf numFmtId="165" fontId="31" fillId="2" borderId="64" xfId="0" applyNumberFormat="1" applyFont="1" applyFill="1" applyBorder="1" applyAlignment="1">
      <alignment horizontal="center"/>
    </xf>
    <xf numFmtId="165" fontId="31" fillId="2" borderId="65" xfId="0" applyNumberFormat="1" applyFont="1" applyFill="1" applyBorder="1" applyAlignment="1">
      <alignment horizontal="center"/>
    </xf>
    <xf numFmtId="165" fontId="31" fillId="2" borderId="6" xfId="0" applyNumberFormat="1" applyFont="1" applyFill="1" applyBorder="1" applyAlignment="1">
      <alignment horizontal="center"/>
    </xf>
    <xf numFmtId="165" fontId="31" fillId="2" borderId="66" xfId="0" applyNumberFormat="1" applyFont="1" applyFill="1" applyBorder="1" applyAlignment="1">
      <alignment horizontal="center"/>
    </xf>
    <xf numFmtId="165" fontId="31" fillId="2" borderId="67" xfId="0" applyNumberFormat="1" applyFont="1" applyFill="1" applyBorder="1" applyAlignment="1">
      <alignment horizontal="center"/>
    </xf>
    <xf numFmtId="165" fontId="31" fillId="2" borderId="8" xfId="0" applyNumberFormat="1" applyFont="1" applyFill="1" applyBorder="1" applyAlignment="1">
      <alignment horizontal="center"/>
    </xf>
    <xf numFmtId="165" fontId="31" fillId="2" borderId="68" xfId="0" applyNumberFormat="1" applyFont="1" applyFill="1" applyBorder="1" applyAlignment="1">
      <alignment horizontal="center"/>
    </xf>
    <xf numFmtId="165" fontId="31" fillId="2" borderId="69" xfId="0" applyNumberFormat="1" applyFont="1" applyFill="1" applyBorder="1" applyAlignment="1">
      <alignment horizontal="center"/>
    </xf>
    <xf numFmtId="165" fontId="31" fillId="2" borderId="10" xfId="0" applyNumberFormat="1" applyFont="1" applyFill="1" applyBorder="1" applyAlignment="1">
      <alignment horizontal="center"/>
    </xf>
    <xf numFmtId="1" fontId="1" fillId="0" borderId="37" xfId="0" applyNumberFormat="1" applyFont="1" applyBorder="1" applyAlignment="1">
      <alignment horizontal="center"/>
    </xf>
    <xf numFmtId="1" fontId="1" fillId="0" borderId="36" xfId="0" applyNumberFormat="1" applyFont="1" applyFill="1" applyBorder="1" applyAlignment="1">
      <alignment horizontal="center"/>
    </xf>
    <xf numFmtId="1" fontId="1" fillId="0" borderId="35" xfId="0" applyNumberFormat="1" applyFont="1" applyFill="1" applyBorder="1" applyAlignment="1">
      <alignment horizontal="center"/>
    </xf>
    <xf numFmtId="0" fontId="8" fillId="0" borderId="58" xfId="0" applyFont="1" applyFill="1" applyBorder="1" applyAlignment="1">
      <alignment horizontal="center"/>
    </xf>
    <xf numFmtId="0" fontId="8" fillId="3" borderId="70" xfId="0" applyFont="1" applyFill="1" applyBorder="1" applyAlignment="1">
      <alignment horizontal="center"/>
    </xf>
    <xf numFmtId="1" fontId="1" fillId="0" borderId="71" xfId="0" applyNumberFormat="1" applyFont="1" applyBorder="1" applyAlignment="1">
      <alignment horizontal="center"/>
    </xf>
    <xf numFmtId="165" fontId="31" fillId="2" borderId="72" xfId="0" applyNumberFormat="1" applyFont="1" applyFill="1" applyBorder="1" applyAlignment="1">
      <alignment horizontal="center"/>
    </xf>
    <xf numFmtId="165" fontId="31" fillId="2" borderId="73" xfId="0" applyNumberFormat="1" applyFont="1" applyFill="1" applyBorder="1" applyAlignment="1">
      <alignment horizontal="center"/>
    </xf>
    <xf numFmtId="165" fontId="31" fillId="2" borderId="74" xfId="0" applyNumberFormat="1" applyFont="1" applyFill="1" applyBorder="1" applyAlignment="1">
      <alignment horizontal="center"/>
    </xf>
    <xf numFmtId="0" fontId="14" fillId="0" borderId="75" xfId="0" applyFont="1" applyBorder="1" applyAlignment="1">
      <alignment horizontal="center"/>
    </xf>
    <xf numFmtId="0" fontId="11" fillId="0" borderId="75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35" fillId="3" borderId="77" xfId="0" applyFont="1" applyFill="1" applyBorder="1" applyAlignment="1">
      <alignment horizontal="left"/>
    </xf>
    <xf numFmtId="0" fontId="20" fillId="2" borderId="78" xfId="0" applyFont="1" applyFill="1" applyBorder="1" applyAlignment="1">
      <alignment horizontal="center"/>
    </xf>
    <xf numFmtId="0" fontId="20" fillId="2" borderId="9" xfId="0" applyFont="1" applyFill="1" applyBorder="1" applyAlignment="1">
      <alignment horizontal="center"/>
    </xf>
    <xf numFmtId="0" fontId="20" fillId="2" borderId="11" xfId="0" applyFont="1" applyFill="1" applyBorder="1" applyAlignment="1">
      <alignment horizontal="center"/>
    </xf>
    <xf numFmtId="0" fontId="20" fillId="2" borderId="11" xfId="0" applyFont="1" applyFill="1" applyBorder="1" applyAlignment="1">
      <alignment/>
    </xf>
    <xf numFmtId="0" fontId="22" fillId="2" borderId="7" xfId="0" applyFont="1" applyFill="1" applyBorder="1" applyAlignment="1">
      <alignment horizontal="center"/>
    </xf>
    <xf numFmtId="0" fontId="22" fillId="2" borderId="79" xfId="0" applyFont="1" applyFill="1" applyBorder="1" applyAlignment="1">
      <alignment horizontal="center"/>
    </xf>
    <xf numFmtId="0" fontId="24" fillId="3" borderId="80" xfId="0" applyFont="1" applyFill="1" applyBorder="1" applyAlignment="1">
      <alignment horizontal="center"/>
    </xf>
    <xf numFmtId="0" fontId="27" fillId="3" borderId="81" xfId="0" applyFont="1" applyFill="1" applyBorder="1" applyAlignment="1">
      <alignment horizontal="center"/>
    </xf>
    <xf numFmtId="0" fontId="24" fillId="3" borderId="82" xfId="0" applyFont="1" applyFill="1" applyBorder="1" applyAlignment="1">
      <alignment horizontal="center"/>
    </xf>
    <xf numFmtId="0" fontId="35" fillId="3" borderId="83" xfId="0" applyFont="1" applyFill="1" applyBorder="1" applyAlignment="1">
      <alignment horizontal="center"/>
    </xf>
    <xf numFmtId="0" fontId="0" fillId="0" borderId="75" xfId="0" applyBorder="1" applyAlignment="1">
      <alignment horizontal="center"/>
    </xf>
    <xf numFmtId="1" fontId="31" fillId="2" borderId="84" xfId="0" applyNumberFormat="1" applyFont="1" applyFill="1" applyBorder="1" applyAlignment="1">
      <alignment horizontal="center"/>
    </xf>
    <xf numFmtId="1" fontId="31" fillId="2" borderId="85" xfId="0" applyNumberFormat="1" applyFont="1" applyFill="1" applyBorder="1" applyAlignment="1">
      <alignment horizontal="center"/>
    </xf>
    <xf numFmtId="1" fontId="31" fillId="2" borderId="86" xfId="0" applyNumberFormat="1" applyFont="1" applyFill="1" applyBorder="1" applyAlignment="1">
      <alignment horizontal="center"/>
    </xf>
    <xf numFmtId="1" fontId="31" fillId="2" borderId="87" xfId="0" applyNumberFormat="1" applyFont="1" applyFill="1" applyBorder="1" applyAlignment="1">
      <alignment horizontal="center"/>
    </xf>
    <xf numFmtId="1" fontId="31" fillId="2" borderId="88" xfId="0" applyNumberFormat="1" applyFont="1" applyFill="1" applyBorder="1" applyAlignment="1">
      <alignment horizontal="center"/>
    </xf>
    <xf numFmtId="1" fontId="31" fillId="2" borderId="89" xfId="0" applyNumberFormat="1" applyFont="1" applyFill="1" applyBorder="1" applyAlignment="1">
      <alignment horizontal="center"/>
    </xf>
    <xf numFmtId="1" fontId="31" fillId="2" borderId="90" xfId="0" applyNumberFormat="1" applyFont="1" applyFill="1" applyBorder="1" applyAlignment="1">
      <alignment horizontal="center"/>
    </xf>
    <xf numFmtId="0" fontId="15" fillId="0" borderId="91" xfId="0" applyFont="1" applyBorder="1" applyAlignment="1">
      <alignment horizontal="right" vertical="center"/>
    </xf>
    <xf numFmtId="0" fontId="16" fillId="0" borderId="92" xfId="0" applyFont="1" applyBorder="1" applyAlignment="1">
      <alignment vertical="center"/>
    </xf>
    <xf numFmtId="0" fontId="36" fillId="0" borderId="54" xfId="0" applyFont="1" applyBorder="1" applyAlignment="1">
      <alignment horizontal="center" vertical="center"/>
    </xf>
    <xf numFmtId="0" fontId="36" fillId="0" borderId="55" xfId="0" applyFont="1" applyBorder="1" applyAlignment="1">
      <alignment horizontal="center" vertical="center"/>
    </xf>
    <xf numFmtId="0" fontId="36" fillId="0" borderId="56" xfId="0" applyFont="1" applyBorder="1" applyAlignment="1">
      <alignment horizontal="center" vertical="center"/>
    </xf>
    <xf numFmtId="0" fontId="23" fillId="3" borderId="43" xfId="0" applyFont="1" applyFill="1" applyBorder="1" applyAlignment="1">
      <alignment horizontal="left"/>
    </xf>
    <xf numFmtId="0" fontId="35" fillId="3" borderId="43" xfId="0" applyFont="1" applyFill="1" applyBorder="1" applyAlignment="1">
      <alignment horizontal="left"/>
    </xf>
    <xf numFmtId="0" fontId="23" fillId="3" borderId="50" xfId="0" applyFont="1" applyFill="1" applyBorder="1" applyAlignment="1">
      <alignment horizontal="left"/>
    </xf>
    <xf numFmtId="0" fontId="35" fillId="3" borderId="93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 vertical="center"/>
    </xf>
    <xf numFmtId="1" fontId="1" fillId="0" borderId="34" xfId="0" applyNumberFormat="1" applyFont="1" applyFill="1" applyBorder="1" applyAlignment="1">
      <alignment horizontal="center"/>
    </xf>
    <xf numFmtId="165" fontId="13" fillId="0" borderId="34" xfId="0" applyNumberFormat="1" applyFont="1" applyFill="1" applyBorder="1" applyAlignment="1">
      <alignment horizontal="center" vertical="center"/>
    </xf>
    <xf numFmtId="0" fontId="13" fillId="0" borderId="94" xfId="0" applyFont="1" applyFill="1" applyBorder="1" applyAlignment="1">
      <alignment horizontal="center" vertical="center"/>
    </xf>
    <xf numFmtId="1" fontId="13" fillId="0" borderId="95" xfId="0" applyNumberFormat="1" applyFont="1" applyFill="1" applyBorder="1" applyAlignment="1">
      <alignment horizontal="center" vertical="center"/>
    </xf>
    <xf numFmtId="165" fontId="13" fillId="0" borderId="94" xfId="0" applyNumberFormat="1" applyFont="1" applyFill="1" applyBorder="1" applyAlignment="1">
      <alignment horizontal="center" vertical="center"/>
    </xf>
    <xf numFmtId="0" fontId="13" fillId="0" borderId="96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165" fontId="13" fillId="0" borderId="97" xfId="0" applyNumberFormat="1" applyFont="1" applyFill="1" applyBorder="1" applyAlignment="1">
      <alignment horizontal="center" vertical="center"/>
    </xf>
    <xf numFmtId="0" fontId="13" fillId="0" borderId="98" xfId="0" applyFont="1" applyFill="1" applyBorder="1" applyAlignment="1">
      <alignment horizontal="center" vertical="center"/>
    </xf>
    <xf numFmtId="165" fontId="13" fillId="0" borderId="98" xfId="0" applyNumberFormat="1" applyFont="1" applyFill="1" applyBorder="1" applyAlignment="1">
      <alignment horizontal="center" vertical="center"/>
    </xf>
    <xf numFmtId="0" fontId="13" fillId="0" borderId="99" xfId="0" applyFont="1" applyFill="1" applyBorder="1" applyAlignment="1">
      <alignment horizontal="center" vertical="center"/>
    </xf>
    <xf numFmtId="0" fontId="13" fillId="0" borderId="100" xfId="0" applyFont="1" applyFill="1" applyBorder="1" applyAlignment="1">
      <alignment horizontal="center" vertical="center"/>
    </xf>
    <xf numFmtId="165" fontId="13" fillId="0" borderId="31" xfId="0" applyNumberFormat="1" applyFont="1" applyFill="1" applyBorder="1" applyAlignment="1">
      <alignment horizontal="center" vertical="center"/>
    </xf>
    <xf numFmtId="0" fontId="13" fillId="0" borderId="95" xfId="0" applyFont="1" applyFill="1" applyBorder="1" applyAlignment="1">
      <alignment horizontal="center" vertical="center"/>
    </xf>
    <xf numFmtId="165" fontId="13" fillId="0" borderId="95" xfId="0" applyNumberFormat="1" applyFont="1" applyFill="1" applyBorder="1" applyAlignment="1">
      <alignment horizontal="center" vertical="center"/>
    </xf>
    <xf numFmtId="0" fontId="13" fillId="0" borderId="10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102" xfId="0" applyFont="1" applyFill="1" applyBorder="1" applyAlignment="1">
      <alignment horizontal="center" vertical="center"/>
    </xf>
    <xf numFmtId="0" fontId="13" fillId="0" borderId="94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2" fontId="37" fillId="0" borderId="0" xfId="0" applyNumberFormat="1" applyFont="1" applyBorder="1" applyAlignment="1">
      <alignment horizontal="center" wrapText="1"/>
    </xf>
    <xf numFmtId="0" fontId="11" fillId="0" borderId="2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14" fontId="10" fillId="0" borderId="103" xfId="0" applyNumberFormat="1" applyFont="1" applyBorder="1" applyAlignment="1">
      <alignment vertical="center"/>
    </xf>
    <xf numFmtId="0" fontId="0" fillId="0" borderId="104" xfId="0" applyBorder="1" applyAlignment="1">
      <alignment/>
    </xf>
    <xf numFmtId="0" fontId="0" fillId="0" borderId="105" xfId="0" applyBorder="1" applyAlignment="1">
      <alignment/>
    </xf>
    <xf numFmtId="0" fontId="0" fillId="0" borderId="103" xfId="0" applyBorder="1" applyAlignment="1">
      <alignment/>
    </xf>
    <xf numFmtId="0" fontId="0" fillId="0" borderId="51" xfId="0" applyBorder="1" applyAlignment="1">
      <alignment/>
    </xf>
    <xf numFmtId="1" fontId="1" fillId="0" borderId="102" xfId="0" applyNumberFormat="1" applyFont="1" applyFill="1" applyBorder="1" applyAlignment="1">
      <alignment horizontal="center"/>
    </xf>
    <xf numFmtId="1" fontId="31" fillId="2" borderId="106" xfId="0" applyNumberFormat="1" applyFont="1" applyFill="1" applyBorder="1" applyAlignment="1">
      <alignment horizontal="center"/>
    </xf>
    <xf numFmtId="1" fontId="31" fillId="2" borderId="107" xfId="0" applyNumberFormat="1" applyFont="1" applyFill="1" applyBorder="1" applyAlignment="1">
      <alignment horizontal="center"/>
    </xf>
    <xf numFmtId="1" fontId="31" fillId="2" borderId="108" xfId="0" applyNumberFormat="1" applyFont="1" applyFill="1" applyBorder="1" applyAlignment="1">
      <alignment horizontal="center"/>
    </xf>
    <xf numFmtId="1" fontId="31" fillId="2" borderId="109" xfId="0" applyNumberFormat="1" applyFont="1" applyFill="1" applyBorder="1" applyAlignment="1">
      <alignment horizontal="center"/>
    </xf>
    <xf numFmtId="0" fontId="16" fillId="0" borderId="92" xfId="0" applyFont="1" applyBorder="1" applyAlignment="1">
      <alignment horizontal="center" vertical="center"/>
    </xf>
    <xf numFmtId="0" fontId="0" fillId="4" borderId="0" xfId="0" applyFill="1" applyAlignment="1">
      <alignment/>
    </xf>
    <xf numFmtId="167" fontId="15" fillId="4" borderId="0" xfId="0" applyNumberFormat="1" applyFont="1" applyFill="1" applyAlignment="1">
      <alignment horizontal="center"/>
    </xf>
    <xf numFmtId="165" fontId="11" fillId="0" borderId="102" xfId="0" applyNumberFormat="1" applyFont="1" applyBorder="1" applyAlignment="1">
      <alignment horizontal="center" vertical="center"/>
    </xf>
    <xf numFmtId="165" fontId="11" fillId="0" borderId="33" xfId="0" applyNumberFormat="1" applyFont="1" applyBorder="1" applyAlignment="1">
      <alignment horizontal="center" vertical="center"/>
    </xf>
    <xf numFmtId="164" fontId="6" fillId="3" borderId="0" xfId="0" applyNumberFormat="1" applyFont="1" applyFill="1" applyAlignment="1">
      <alignment horizontal="center"/>
    </xf>
    <xf numFmtId="1" fontId="6" fillId="3" borderId="0" xfId="0" applyNumberFormat="1" applyFont="1" applyFill="1" applyAlignment="1">
      <alignment horizontal="center"/>
    </xf>
    <xf numFmtId="0" fontId="24" fillId="4" borderId="110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24" fillId="0" borderId="91" xfId="0" applyFont="1" applyFill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/>
    </xf>
    <xf numFmtId="165" fontId="11" fillId="0" borderId="111" xfId="0" applyNumberFormat="1" applyFont="1" applyBorder="1" applyAlignment="1">
      <alignment horizontal="center" vertical="center"/>
    </xf>
    <xf numFmtId="165" fontId="11" fillId="0" borderId="112" xfId="0" applyNumberFormat="1" applyFont="1" applyBorder="1" applyAlignment="1">
      <alignment horizontal="center" vertical="center"/>
    </xf>
    <xf numFmtId="165" fontId="11" fillId="0" borderId="113" xfId="0" applyNumberFormat="1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36" fillId="0" borderId="114" xfId="0" applyFont="1" applyBorder="1" applyAlignment="1">
      <alignment horizontal="center" vertical="center"/>
    </xf>
    <xf numFmtId="0" fontId="36" fillId="0" borderId="112" xfId="0" applyFont="1" applyBorder="1" applyAlignment="1">
      <alignment horizontal="center" vertical="center"/>
    </xf>
    <xf numFmtId="0" fontId="36" fillId="0" borderId="115" xfId="0" applyFont="1" applyBorder="1" applyAlignment="1">
      <alignment horizontal="center" vertical="center"/>
    </xf>
    <xf numFmtId="0" fontId="36" fillId="0" borderId="116" xfId="0" applyFont="1" applyBorder="1" applyAlignment="1">
      <alignment horizontal="center" vertical="center"/>
    </xf>
    <xf numFmtId="0" fontId="36" fillId="0" borderId="117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1" fontId="1" fillId="0" borderId="118" xfId="0" applyNumberFormat="1" applyFont="1" applyBorder="1" applyAlignment="1">
      <alignment horizontal="center"/>
    </xf>
    <xf numFmtId="1" fontId="1" fillId="0" borderId="119" xfId="0" applyNumberFormat="1" applyFont="1" applyBorder="1" applyAlignment="1">
      <alignment horizontal="center"/>
    </xf>
    <xf numFmtId="1" fontId="1" fillId="0" borderId="120" xfId="0" applyNumberFormat="1" applyFont="1" applyBorder="1" applyAlignment="1">
      <alignment horizontal="center"/>
    </xf>
    <xf numFmtId="1" fontId="1" fillId="0" borderId="121" xfId="0" applyNumberFormat="1" applyFont="1" applyBorder="1" applyAlignment="1">
      <alignment horizontal="center"/>
    </xf>
    <xf numFmtId="1" fontId="1" fillId="0" borderId="122" xfId="0" applyNumberFormat="1" applyFont="1" applyBorder="1" applyAlignment="1">
      <alignment horizontal="center"/>
    </xf>
    <xf numFmtId="1" fontId="1" fillId="0" borderId="123" xfId="0" applyNumberFormat="1" applyFont="1" applyBorder="1" applyAlignment="1">
      <alignment horizontal="center"/>
    </xf>
    <xf numFmtId="1" fontId="1" fillId="0" borderId="124" xfId="0" applyNumberFormat="1" applyFont="1" applyBorder="1" applyAlignment="1">
      <alignment horizontal="center"/>
    </xf>
    <xf numFmtId="1" fontId="1" fillId="0" borderId="125" xfId="0" applyNumberFormat="1" applyFont="1" applyBorder="1" applyAlignment="1">
      <alignment horizontal="center"/>
    </xf>
    <xf numFmtId="1" fontId="1" fillId="0" borderId="126" xfId="0" applyNumberFormat="1" applyFont="1" applyBorder="1" applyAlignment="1">
      <alignment horizontal="center"/>
    </xf>
    <xf numFmtId="0" fontId="50" fillId="0" borderId="18" xfId="0" applyFont="1" applyBorder="1" applyAlignment="1">
      <alignment horizontal="center" vertical="center"/>
    </xf>
    <xf numFmtId="1" fontId="1" fillId="0" borderId="127" xfId="0" applyNumberFormat="1" applyFont="1" applyBorder="1" applyAlignment="1">
      <alignment horizontal="center"/>
    </xf>
    <xf numFmtId="1" fontId="1" fillId="0" borderId="128" xfId="0" applyNumberFormat="1" applyFont="1" applyBorder="1" applyAlignment="1">
      <alignment horizontal="center"/>
    </xf>
    <xf numFmtId="1" fontId="1" fillId="0" borderId="129" xfId="0" applyNumberFormat="1" applyFont="1" applyBorder="1" applyAlignment="1">
      <alignment horizontal="center"/>
    </xf>
    <xf numFmtId="1" fontId="1" fillId="0" borderId="130" xfId="0" applyNumberFormat="1" applyFont="1" applyBorder="1" applyAlignment="1">
      <alignment horizontal="center"/>
    </xf>
    <xf numFmtId="1" fontId="1" fillId="0" borderId="131" xfId="0" applyNumberFormat="1" applyFont="1" applyBorder="1" applyAlignment="1">
      <alignment horizontal="center"/>
    </xf>
    <xf numFmtId="1" fontId="1" fillId="0" borderId="132" xfId="0" applyNumberFormat="1" applyFont="1" applyBorder="1" applyAlignment="1">
      <alignment horizontal="center"/>
    </xf>
    <xf numFmtId="1" fontId="1" fillId="0" borderId="133" xfId="0" applyNumberFormat="1" applyFont="1" applyBorder="1" applyAlignment="1">
      <alignment horizontal="center"/>
    </xf>
    <xf numFmtId="1" fontId="1" fillId="0" borderId="134" xfId="0" applyNumberFormat="1" applyFont="1" applyBorder="1" applyAlignment="1">
      <alignment horizontal="center"/>
    </xf>
    <xf numFmtId="0" fontId="50" fillId="0" borderId="20" xfId="0" applyFont="1" applyBorder="1" applyAlignment="1">
      <alignment horizontal="center" vertical="center"/>
    </xf>
    <xf numFmtId="1" fontId="1" fillId="0" borderId="135" xfId="0" applyNumberFormat="1" applyFont="1" applyBorder="1" applyAlignment="1">
      <alignment horizontal="center"/>
    </xf>
    <xf numFmtId="1" fontId="1" fillId="0" borderId="136" xfId="0" applyNumberFormat="1" applyFont="1" applyBorder="1" applyAlignment="1">
      <alignment horizontal="center"/>
    </xf>
    <xf numFmtId="1" fontId="1" fillId="0" borderId="40" xfId="0" applyNumberFormat="1" applyFont="1" applyBorder="1" applyAlignment="1">
      <alignment horizontal="center"/>
    </xf>
    <xf numFmtId="1" fontId="1" fillId="0" borderId="137" xfId="0" applyNumberFormat="1" applyFont="1" applyBorder="1" applyAlignment="1">
      <alignment horizontal="center"/>
    </xf>
    <xf numFmtId="0" fontId="1" fillId="0" borderId="138" xfId="0" applyFont="1" applyBorder="1" applyAlignment="1">
      <alignment horizontal="center"/>
    </xf>
    <xf numFmtId="0" fontId="1" fillId="0" borderId="139" xfId="0" applyFont="1" applyBorder="1" applyAlignment="1">
      <alignment horizontal="center"/>
    </xf>
    <xf numFmtId="0" fontId="1" fillId="0" borderId="140" xfId="0" applyFont="1" applyBorder="1" applyAlignment="1">
      <alignment horizontal="center"/>
    </xf>
    <xf numFmtId="0" fontId="1" fillId="0" borderId="141" xfId="0" applyFont="1" applyBorder="1" applyAlignment="1">
      <alignment horizontal="center"/>
    </xf>
    <xf numFmtId="0" fontId="1" fillId="0" borderId="142" xfId="0" applyFont="1" applyBorder="1" applyAlignment="1">
      <alignment horizontal="center"/>
    </xf>
    <xf numFmtId="0" fontId="24" fillId="0" borderId="58" xfId="0" applyFont="1" applyBorder="1" applyAlignment="1">
      <alignment horizontal="center" vertical="center"/>
    </xf>
    <xf numFmtId="0" fontId="36" fillId="0" borderId="5" xfId="0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1" fontId="31" fillId="2" borderId="64" xfId="0" applyNumberFormat="1" applyFont="1" applyFill="1" applyBorder="1" applyAlignment="1">
      <alignment horizontal="center"/>
    </xf>
    <xf numFmtId="1" fontId="31" fillId="2" borderId="78" xfId="0" applyNumberFormat="1" applyFont="1" applyFill="1" applyBorder="1" applyAlignment="1">
      <alignment horizontal="center"/>
    </xf>
    <xf numFmtId="1" fontId="31" fillId="2" borderId="143" xfId="0" applyNumberFormat="1" applyFont="1" applyFill="1" applyBorder="1" applyAlignment="1">
      <alignment horizontal="center"/>
    </xf>
    <xf numFmtId="1" fontId="31" fillId="2" borderId="65" xfId="0" applyNumberFormat="1" applyFont="1" applyFill="1" applyBorder="1" applyAlignment="1">
      <alignment horizontal="center"/>
    </xf>
    <xf numFmtId="1" fontId="31" fillId="2" borderId="6" xfId="0" applyNumberFormat="1" applyFont="1" applyFill="1" applyBorder="1" applyAlignment="1">
      <alignment horizontal="center"/>
    </xf>
    <xf numFmtId="165" fontId="31" fillId="2" borderId="9" xfId="0" applyNumberFormat="1" applyFont="1" applyFill="1" applyBorder="1" applyAlignment="1">
      <alignment horizontal="center"/>
    </xf>
    <xf numFmtId="165" fontId="31" fillId="2" borderId="144" xfId="0" applyNumberFormat="1" applyFont="1" applyFill="1" applyBorder="1" applyAlignment="1">
      <alignment horizontal="center"/>
    </xf>
    <xf numFmtId="1" fontId="31" fillId="2" borderId="68" xfId="0" applyNumberFormat="1" applyFont="1" applyFill="1" applyBorder="1" applyAlignment="1">
      <alignment horizontal="center"/>
    </xf>
    <xf numFmtId="1" fontId="31" fillId="2" borderId="11" xfId="0" applyNumberFormat="1" applyFont="1" applyFill="1" applyBorder="1" applyAlignment="1">
      <alignment horizontal="center"/>
    </xf>
    <xf numFmtId="1" fontId="31" fillId="2" borderId="145" xfId="0" applyNumberFormat="1" applyFont="1" applyFill="1" applyBorder="1" applyAlignment="1">
      <alignment horizontal="center"/>
    </xf>
    <xf numFmtId="1" fontId="31" fillId="2" borderId="69" xfId="0" applyNumberFormat="1" applyFont="1" applyFill="1" applyBorder="1" applyAlignment="1">
      <alignment horizontal="center"/>
    </xf>
    <xf numFmtId="1" fontId="31" fillId="2" borderId="10" xfId="0" applyNumberFormat="1" applyFont="1" applyFill="1" applyBorder="1" applyAlignment="1">
      <alignment horizontal="center"/>
    </xf>
    <xf numFmtId="1" fontId="31" fillId="2" borderId="72" xfId="0" applyNumberFormat="1" applyFont="1" applyFill="1" applyBorder="1" applyAlignment="1">
      <alignment horizontal="center"/>
    </xf>
    <xf numFmtId="1" fontId="31" fillId="2" borderId="146" xfId="0" applyNumberFormat="1" applyFont="1" applyFill="1" applyBorder="1" applyAlignment="1">
      <alignment horizontal="center"/>
    </xf>
    <xf numFmtId="1" fontId="31" fillId="2" borderId="147" xfId="0" applyNumberFormat="1" applyFont="1" applyFill="1" applyBorder="1" applyAlignment="1">
      <alignment horizontal="center"/>
    </xf>
    <xf numFmtId="1" fontId="31" fillId="2" borderId="73" xfId="0" applyNumberFormat="1" applyFont="1" applyFill="1" applyBorder="1" applyAlignment="1">
      <alignment horizontal="center"/>
    </xf>
    <xf numFmtId="1" fontId="31" fillId="2" borderId="74" xfId="0" applyNumberFormat="1" applyFont="1" applyFill="1" applyBorder="1" applyAlignment="1">
      <alignment horizontal="center"/>
    </xf>
    <xf numFmtId="0" fontId="24" fillId="4" borderId="3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13" fillId="5" borderId="94" xfId="0" applyFont="1" applyFill="1" applyBorder="1" applyAlignment="1">
      <alignment horizontal="center" vertical="center"/>
    </xf>
    <xf numFmtId="1" fontId="13" fillId="5" borderId="95" xfId="0" applyNumberFormat="1" applyFont="1" applyFill="1" applyBorder="1" applyAlignment="1">
      <alignment horizontal="center" vertical="center"/>
    </xf>
    <xf numFmtId="165" fontId="13" fillId="5" borderId="3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3" fillId="5" borderId="0" xfId="0" applyFont="1" applyFill="1" applyAlignment="1">
      <alignment horizontal="center" vertical="center"/>
    </xf>
    <xf numFmtId="0" fontId="13" fillId="5" borderId="98" xfId="0" applyFont="1" applyFill="1" applyBorder="1" applyAlignment="1">
      <alignment horizontal="center" vertical="center"/>
    </xf>
    <xf numFmtId="1" fontId="13" fillId="5" borderId="98" xfId="0" applyNumberFormat="1" applyFont="1" applyFill="1" applyBorder="1" applyAlignment="1">
      <alignment horizontal="center" vertical="center"/>
    </xf>
    <xf numFmtId="0" fontId="71" fillId="3" borderId="148" xfId="0" applyFont="1" applyFill="1" applyBorder="1" applyAlignment="1">
      <alignment horizontal="center"/>
    </xf>
    <xf numFmtId="0" fontId="71" fillId="3" borderId="149" xfId="0" applyFont="1" applyFill="1" applyBorder="1" applyAlignment="1">
      <alignment horizontal="center"/>
    </xf>
    <xf numFmtId="0" fontId="71" fillId="3" borderId="150" xfId="0" applyFont="1" applyFill="1" applyBorder="1" applyAlignment="1">
      <alignment horizontal="center"/>
    </xf>
    <xf numFmtId="0" fontId="73" fillId="3" borderId="22" xfId="0" applyFont="1" applyFill="1" applyBorder="1" applyAlignment="1">
      <alignment horizontal="center"/>
    </xf>
    <xf numFmtId="0" fontId="17" fillId="0" borderId="151" xfId="0" applyFont="1" applyBorder="1" applyAlignment="1">
      <alignment horizontal="center"/>
    </xf>
    <xf numFmtId="0" fontId="17" fillId="0" borderId="152" xfId="0" applyFont="1" applyBorder="1" applyAlignment="1">
      <alignment horizontal="center"/>
    </xf>
    <xf numFmtId="0" fontId="17" fillId="0" borderId="153" xfId="0" applyFont="1" applyBorder="1" applyAlignment="1">
      <alignment horizontal="center"/>
    </xf>
    <xf numFmtId="0" fontId="17" fillId="0" borderId="154" xfId="0" applyFont="1" applyBorder="1" applyAlignment="1">
      <alignment horizontal="center"/>
    </xf>
    <xf numFmtId="0" fontId="23" fillId="0" borderId="149" xfId="0" applyFont="1" applyBorder="1" applyAlignment="1">
      <alignment horizontal="center"/>
    </xf>
    <xf numFmtId="0" fontId="11" fillId="0" borderId="155" xfId="0" applyFont="1" applyBorder="1" applyAlignment="1">
      <alignment horizontal="center"/>
    </xf>
    <xf numFmtId="0" fontId="0" fillId="0" borderId="46" xfId="0" applyBorder="1" applyAlignment="1">
      <alignment/>
    </xf>
    <xf numFmtId="0" fontId="23" fillId="0" borderId="154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156" xfId="0" applyFont="1" applyBorder="1" applyAlignment="1">
      <alignment horizontal="center"/>
    </xf>
    <xf numFmtId="0" fontId="13" fillId="0" borderId="95" xfId="0" applyFont="1" applyBorder="1" applyAlignment="1">
      <alignment horizontal="center"/>
    </xf>
    <xf numFmtId="0" fontId="13" fillId="0" borderId="102" xfId="0" applyFont="1" applyBorder="1" applyAlignment="1">
      <alignment horizontal="center"/>
    </xf>
    <xf numFmtId="0" fontId="75" fillId="2" borderId="15" xfId="0" applyFont="1" applyFill="1" applyBorder="1" applyAlignment="1">
      <alignment horizontal="center"/>
    </xf>
    <xf numFmtId="0" fontId="13" fillId="0" borderId="157" xfId="0" applyFont="1" applyBorder="1" applyAlignment="1">
      <alignment horizontal="right" indent="2"/>
    </xf>
    <xf numFmtId="0" fontId="13" fillId="0" borderId="33" xfId="0" applyFont="1" applyBorder="1" applyAlignment="1">
      <alignment horizontal="right" indent="2"/>
    </xf>
    <xf numFmtId="0" fontId="13" fillId="0" borderId="158" xfId="0" applyFont="1" applyBorder="1" applyAlignment="1">
      <alignment/>
    </xf>
    <xf numFmtId="0" fontId="13" fillId="0" borderId="33" xfId="0" applyFont="1" applyBorder="1" applyAlignment="1">
      <alignment/>
    </xf>
    <xf numFmtId="167" fontId="75" fillId="0" borderId="95" xfId="0" applyNumberFormat="1" applyFont="1" applyBorder="1" applyAlignment="1">
      <alignment horizontal="center"/>
    </xf>
    <xf numFmtId="167" fontId="75" fillId="0" borderId="101" xfId="0" applyNumberFormat="1" applyFont="1" applyBorder="1" applyAlignment="1">
      <alignment horizontal="center"/>
    </xf>
    <xf numFmtId="0" fontId="6" fillId="0" borderId="159" xfId="0" applyFont="1" applyBorder="1" applyAlignment="1">
      <alignment horizontal="center"/>
    </xf>
    <xf numFmtId="167" fontId="62" fillId="0" borderId="160" xfId="0" applyNumberFormat="1" applyFont="1" applyBorder="1" applyAlignment="1">
      <alignment horizontal="center"/>
    </xf>
    <xf numFmtId="167" fontId="62" fillId="0" borderId="161" xfId="0" applyNumberFormat="1" applyFont="1" applyBorder="1" applyAlignment="1">
      <alignment horizontal="center"/>
    </xf>
    <xf numFmtId="0" fontId="11" fillId="0" borderId="162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75" fillId="2" borderId="19" xfId="0" applyFont="1" applyFill="1" applyBorder="1" applyAlignment="1">
      <alignment horizontal="center"/>
    </xf>
    <xf numFmtId="0" fontId="13" fillId="0" borderId="163" xfId="0" applyFont="1" applyBorder="1" applyAlignment="1">
      <alignment horizontal="right" indent="2"/>
    </xf>
    <xf numFmtId="0" fontId="13" fillId="0" borderId="36" xfId="0" applyFont="1" applyBorder="1" applyAlignment="1">
      <alignment horizontal="right" indent="2"/>
    </xf>
    <xf numFmtId="0" fontId="13" fillId="0" borderId="164" xfId="0" applyFont="1" applyBorder="1" applyAlignment="1">
      <alignment/>
    </xf>
    <xf numFmtId="0" fontId="13" fillId="0" borderId="36" xfId="0" applyFont="1" applyBorder="1" applyAlignment="1">
      <alignment/>
    </xf>
    <xf numFmtId="167" fontId="75" fillId="0" borderId="94" xfId="0" applyNumberFormat="1" applyFont="1" applyBorder="1" applyAlignment="1">
      <alignment horizontal="center"/>
    </xf>
    <xf numFmtId="167" fontId="75" fillId="0" borderId="96" xfId="0" applyNumberFormat="1" applyFont="1" applyBorder="1" applyAlignment="1">
      <alignment horizontal="center"/>
    </xf>
    <xf numFmtId="0" fontId="6" fillId="0" borderId="165" xfId="0" applyFont="1" applyBorder="1" applyAlignment="1">
      <alignment horizontal="center"/>
    </xf>
    <xf numFmtId="167" fontId="62" fillId="0" borderId="166" xfId="0" applyNumberFormat="1" applyFont="1" applyBorder="1" applyAlignment="1">
      <alignment horizontal="center"/>
    </xf>
    <xf numFmtId="167" fontId="62" fillId="0" borderId="167" xfId="0" applyNumberFormat="1" applyFont="1" applyBorder="1" applyAlignment="1">
      <alignment horizontal="center"/>
    </xf>
    <xf numFmtId="0" fontId="11" fillId="0" borderId="168" xfId="0" applyFont="1" applyBorder="1" applyAlignment="1">
      <alignment horizontal="center"/>
    </xf>
    <xf numFmtId="0" fontId="13" fillId="0" borderId="169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75" fillId="2" borderId="21" xfId="0" applyFont="1" applyFill="1" applyBorder="1" applyAlignment="1">
      <alignment horizontal="center"/>
    </xf>
    <xf numFmtId="0" fontId="76" fillId="0" borderId="0" xfId="0" applyFont="1" applyAlignment="1">
      <alignment/>
    </xf>
    <xf numFmtId="0" fontId="13" fillId="0" borderId="36" xfId="0" applyFont="1" applyFill="1" applyBorder="1" applyAlignment="1">
      <alignment horizontal="right" indent="2"/>
    </xf>
    <xf numFmtId="0" fontId="13" fillId="0" borderId="163" xfId="0" applyFont="1" applyFill="1" applyBorder="1" applyAlignment="1">
      <alignment horizontal="right" indent="2"/>
    </xf>
    <xf numFmtId="0" fontId="15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15" fillId="0" borderId="0" xfId="0" applyFont="1" applyFill="1" applyBorder="1" applyAlignment="1">
      <alignment horizontal="center"/>
    </xf>
    <xf numFmtId="167" fontId="1" fillId="0" borderId="0" xfId="0" applyNumberFormat="1" applyFont="1" applyAlignment="1">
      <alignment/>
    </xf>
    <xf numFmtId="0" fontId="36" fillId="0" borderId="110" xfId="0" applyFont="1" applyBorder="1" applyAlignment="1">
      <alignment horizontal="center" vertical="center"/>
    </xf>
    <xf numFmtId="0" fontId="36" fillId="0" borderId="63" xfId="0" applyFont="1" applyBorder="1" applyAlignment="1">
      <alignment horizontal="center" vertical="center"/>
    </xf>
    <xf numFmtId="1" fontId="1" fillId="0" borderId="170" xfId="0" applyNumberFormat="1" applyFont="1" applyBorder="1" applyAlignment="1">
      <alignment horizontal="center"/>
    </xf>
    <xf numFmtId="1" fontId="1" fillId="0" borderId="171" xfId="0" applyNumberFormat="1" applyFont="1" applyBorder="1" applyAlignment="1">
      <alignment horizontal="center"/>
    </xf>
    <xf numFmtId="1" fontId="1" fillId="0" borderId="172" xfId="0" applyNumberFormat="1" applyFont="1" applyBorder="1" applyAlignment="1">
      <alignment horizontal="center"/>
    </xf>
    <xf numFmtId="0" fontId="17" fillId="0" borderId="0" xfId="0" applyFont="1" applyAlignment="1">
      <alignment/>
    </xf>
    <xf numFmtId="1" fontId="1" fillId="0" borderId="0" xfId="0" applyNumberFormat="1" applyFont="1" applyFill="1" applyBorder="1" applyAlignment="1">
      <alignment horizontal="center"/>
    </xf>
    <xf numFmtId="0" fontId="17" fillId="0" borderId="94" xfId="0" applyFont="1" applyBorder="1" applyAlignment="1">
      <alignment horizontal="center"/>
    </xf>
    <xf numFmtId="0" fontId="82" fillId="0" borderId="94" xfId="0" applyFont="1" applyBorder="1" applyAlignment="1">
      <alignment horizontal="center"/>
    </xf>
    <xf numFmtId="0" fontId="84" fillId="0" borderId="94" xfId="0" applyFont="1" applyBorder="1" applyAlignment="1">
      <alignment horizontal="center"/>
    </xf>
    <xf numFmtId="0" fontId="0" fillId="0" borderId="94" xfId="0" applyBorder="1" applyAlignment="1">
      <alignment horizontal="center"/>
    </xf>
    <xf numFmtId="0" fontId="84" fillId="0" borderId="95" xfId="0" applyFont="1" applyBorder="1" applyAlignment="1">
      <alignment horizontal="center"/>
    </xf>
    <xf numFmtId="0" fontId="0" fillId="0" borderId="95" xfId="0" applyBorder="1" applyAlignment="1">
      <alignment horizontal="center"/>
    </xf>
    <xf numFmtId="0" fontId="84" fillId="0" borderId="173" xfId="0" applyFont="1" applyBorder="1" applyAlignment="1">
      <alignment horizontal="center"/>
    </xf>
    <xf numFmtId="0" fontId="0" fillId="0" borderId="173" xfId="0" applyBorder="1" applyAlignment="1">
      <alignment horizontal="center"/>
    </xf>
    <xf numFmtId="0" fontId="83" fillId="0" borderId="0" xfId="0" applyFont="1" applyAlignment="1">
      <alignment/>
    </xf>
    <xf numFmtId="2" fontId="85" fillId="0" borderId="94" xfId="0" applyNumberFormat="1" applyFont="1" applyBorder="1" applyAlignment="1">
      <alignment horizontal="center"/>
    </xf>
    <xf numFmtId="2" fontId="85" fillId="0" borderId="173" xfId="0" applyNumberFormat="1" applyFont="1" applyBorder="1" applyAlignment="1">
      <alignment horizontal="center"/>
    </xf>
    <xf numFmtId="2" fontId="85" fillId="3" borderId="95" xfId="0" applyNumberFormat="1" applyFont="1" applyFill="1" applyBorder="1" applyAlignment="1">
      <alignment horizontal="center"/>
    </xf>
    <xf numFmtId="2" fontId="85" fillId="0" borderId="95" xfId="0" applyNumberFormat="1" applyFont="1" applyBorder="1" applyAlignment="1">
      <alignment horizontal="center"/>
    </xf>
    <xf numFmtId="2" fontId="85" fillId="4" borderId="94" xfId="0" applyNumberFormat="1" applyFont="1" applyFill="1" applyBorder="1" applyAlignment="1">
      <alignment horizontal="center"/>
    </xf>
    <xf numFmtId="2" fontId="85" fillId="3" borderId="173" xfId="0" applyNumberFormat="1" applyFont="1" applyFill="1" applyBorder="1" applyAlignment="1">
      <alignment horizontal="center"/>
    </xf>
    <xf numFmtId="2" fontId="85" fillId="4" borderId="95" xfId="0" applyNumberFormat="1" applyFont="1" applyFill="1" applyBorder="1" applyAlignment="1">
      <alignment horizontal="center"/>
    </xf>
    <xf numFmtId="2" fontId="85" fillId="3" borderId="94" xfId="0" applyNumberFormat="1" applyFont="1" applyFill="1" applyBorder="1" applyAlignment="1">
      <alignment horizontal="center"/>
    </xf>
    <xf numFmtId="0" fontId="22" fillId="0" borderId="94" xfId="0" applyFont="1" applyBorder="1" applyAlignment="1">
      <alignment horizontal="center"/>
    </xf>
    <xf numFmtId="0" fontId="22" fillId="0" borderId="173" xfId="0" applyFont="1" applyBorder="1" applyAlignment="1">
      <alignment horizontal="center"/>
    </xf>
    <xf numFmtId="0" fontId="22" fillId="0" borderId="95" xfId="0" applyFont="1" applyBorder="1" applyAlignment="1">
      <alignment horizontal="center"/>
    </xf>
    <xf numFmtId="0" fontId="0" fillId="5" borderId="0" xfId="0" applyFill="1" applyAlignment="1">
      <alignment/>
    </xf>
    <xf numFmtId="0" fontId="82" fillId="0" borderId="0" xfId="0" applyFont="1" applyBorder="1" applyAlignment="1">
      <alignment horizontal="center"/>
    </xf>
    <xf numFmtId="0" fontId="86" fillId="2" borderId="94" xfId="0" applyFont="1" applyFill="1" applyBorder="1" applyAlignment="1">
      <alignment horizontal="center"/>
    </xf>
    <xf numFmtId="0" fontId="15" fillId="2" borderId="94" xfId="0" applyFont="1" applyFill="1" applyBorder="1" applyAlignment="1">
      <alignment horizontal="center"/>
    </xf>
    <xf numFmtId="1" fontId="15" fillId="0" borderId="94" xfId="0" applyNumberFormat="1" applyFont="1" applyBorder="1" applyAlignment="1">
      <alignment horizontal="center"/>
    </xf>
    <xf numFmtId="165" fontId="15" fillId="0" borderId="94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14" fontId="13" fillId="0" borderId="0" xfId="0" applyNumberFormat="1" applyFont="1" applyAlignment="1">
      <alignment horizontal="center"/>
    </xf>
    <xf numFmtId="2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4" fontId="13" fillId="3" borderId="0" xfId="0" applyNumberFormat="1" applyFont="1" applyFill="1" applyAlignment="1">
      <alignment horizontal="center"/>
    </xf>
    <xf numFmtId="21" fontId="13" fillId="3" borderId="0" xfId="0" applyNumberFormat="1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165" fontId="11" fillId="0" borderId="174" xfId="0" applyNumberFormat="1" applyFont="1" applyBorder="1" applyAlignment="1">
      <alignment horizontal="center" vertical="center"/>
    </xf>
    <xf numFmtId="165" fontId="11" fillId="0" borderId="117" xfId="0" applyNumberFormat="1" applyFont="1" applyBorder="1" applyAlignment="1">
      <alignment horizontal="center" vertical="center"/>
    </xf>
    <xf numFmtId="0" fontId="0" fillId="3" borderId="0" xfId="0" applyFill="1" applyAlignment="1">
      <alignment/>
    </xf>
    <xf numFmtId="0" fontId="8" fillId="0" borderId="0" xfId="0" applyFont="1" applyAlignment="1">
      <alignment horizontal="center"/>
    </xf>
    <xf numFmtId="0" fontId="40" fillId="0" borderId="5" xfId="0" applyFont="1" applyBorder="1" applyAlignment="1">
      <alignment horizontal="center"/>
    </xf>
    <xf numFmtId="0" fontId="40" fillId="0" borderId="2" xfId="0" applyFont="1" applyBorder="1" applyAlignment="1">
      <alignment horizontal="center"/>
    </xf>
    <xf numFmtId="0" fontId="40" fillId="0" borderId="4" xfId="0" applyFont="1" applyBorder="1" applyAlignment="1">
      <alignment horizontal="center"/>
    </xf>
    <xf numFmtId="0" fontId="40" fillId="0" borderId="175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30" fillId="4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0" fillId="4" borderId="51" xfId="0" applyFont="1" applyFill="1" applyBorder="1" applyAlignment="1">
      <alignment horizontal="center"/>
    </xf>
    <xf numFmtId="0" fontId="0" fillId="0" borderId="51" xfId="0" applyBorder="1" applyAlignment="1">
      <alignment/>
    </xf>
    <xf numFmtId="0" fontId="40" fillId="0" borderId="176" xfId="0" applyFont="1" applyBorder="1" applyAlignment="1">
      <alignment horizontal="center"/>
    </xf>
    <xf numFmtId="0" fontId="40" fillId="0" borderId="149" xfId="0" applyFont="1" applyBorder="1" applyAlignment="1">
      <alignment horizontal="center"/>
    </xf>
    <xf numFmtId="0" fontId="40" fillId="0" borderId="155" xfId="0" applyFont="1" applyBorder="1" applyAlignment="1">
      <alignment horizontal="center"/>
    </xf>
    <xf numFmtId="0" fontId="40" fillId="0" borderId="150" xfId="0" applyFont="1" applyBorder="1" applyAlignment="1">
      <alignment horizontal="center"/>
    </xf>
    <xf numFmtId="0" fontId="0" fillId="0" borderId="17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8" xfId="0" applyBorder="1" applyAlignment="1">
      <alignment horizontal="center"/>
    </xf>
    <xf numFmtId="0" fontId="0" fillId="0" borderId="21" xfId="0" applyBorder="1" applyAlignment="1">
      <alignment horizontal="center"/>
    </xf>
    <xf numFmtId="0" fontId="8" fillId="4" borderId="110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8" fillId="0" borderId="179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161" xfId="0" applyBorder="1" applyAlignment="1">
      <alignment horizontal="center"/>
    </xf>
    <xf numFmtId="0" fontId="24" fillId="4" borderId="151" xfId="0" applyFont="1" applyFill="1" applyBorder="1" applyAlignment="1">
      <alignment horizontal="center" vertical="center"/>
    </xf>
    <xf numFmtId="0" fontId="24" fillId="4" borderId="57" xfId="0" applyFont="1" applyFill="1" applyBorder="1" applyAlignment="1">
      <alignment horizontal="center" vertical="center"/>
    </xf>
    <xf numFmtId="0" fontId="0" fillId="0" borderId="154" xfId="0" applyBorder="1" applyAlignment="1">
      <alignment horizontal="center" vertical="center"/>
    </xf>
    <xf numFmtId="0" fontId="50" fillId="0" borderId="110" xfId="0" applyFont="1" applyBorder="1" applyAlignment="1">
      <alignment horizontal="center" vertical="center"/>
    </xf>
    <xf numFmtId="0" fontId="50" fillId="0" borderId="3" xfId="0" applyFont="1" applyBorder="1" applyAlignment="1">
      <alignment horizontal="center" vertical="center"/>
    </xf>
    <xf numFmtId="0" fontId="50" fillId="0" borderId="6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4" fillId="4" borderId="110" xfId="0" applyFont="1" applyFill="1" applyBorder="1" applyAlignment="1">
      <alignment horizontal="center" vertical="center"/>
    </xf>
    <xf numFmtId="0" fontId="24" fillId="4" borderId="63" xfId="0" applyFont="1" applyFill="1" applyBorder="1" applyAlignment="1">
      <alignment horizontal="center" vertical="center"/>
    </xf>
    <xf numFmtId="0" fontId="8" fillId="4" borderId="63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80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0" fontId="8" fillId="0" borderId="177" xfId="0" applyFont="1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17" fillId="0" borderId="110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0" fillId="0" borderId="181" xfId="0" applyBorder="1" applyAlignment="1">
      <alignment horizontal="center" vertical="center"/>
    </xf>
    <xf numFmtId="0" fontId="24" fillId="4" borderId="154" xfId="0" applyFont="1" applyFill="1" applyBorder="1" applyAlignment="1">
      <alignment horizontal="center" vertical="center"/>
    </xf>
    <xf numFmtId="0" fontId="8" fillId="0" borderId="110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FM_Hd_28_A145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0425"/>
          <c:w val="0.942"/>
          <c:h val="0.866"/>
        </c:manualLayout>
      </c:layout>
      <c:scatterChart>
        <c:scatterStyle val="lineMarker"/>
        <c:varyColors val="0"/>
        <c:ser>
          <c:idx val="0"/>
          <c:order val="0"/>
          <c:tx>
            <c:strRef>
              <c:f>Panel!$D$9</c:f>
              <c:strCache>
                <c:ptCount val="1"/>
                <c:pt idx="0">
                  <c:v>FL,  gr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Panel!$D$10:$D$73</c:f>
              <c:numCache/>
            </c:numRef>
          </c:yVal>
          <c:smooth val="0"/>
        </c:ser>
        <c:ser>
          <c:idx val="1"/>
          <c:order val="1"/>
          <c:tx>
            <c:strRef>
              <c:f>Panel!$G$9</c:f>
              <c:strCache>
                <c:ptCount val="1"/>
                <c:pt idx="0">
                  <c:v>Fu,  gr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Panel!$G$10:$G$73</c:f>
              <c:numCache/>
            </c:numRef>
          </c:yVal>
          <c:smooth val="0"/>
        </c:ser>
        <c:axId val="32790265"/>
        <c:axId val="26676930"/>
      </c:scatterChart>
      <c:valAx>
        <c:axId val="32790265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-0.00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676930"/>
        <c:crosses val="autoZero"/>
        <c:crossBetween val="midCat"/>
        <c:dispUnits/>
      </c:valAx>
      <c:valAx>
        <c:axId val="26676930"/>
        <c:scaling>
          <c:orientation val="minMax"/>
          <c:max val="95"/>
          <c:min val="6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gr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79026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15975"/>
        </c:manualLayout>
      </c:layout>
      <c:overlay val="0"/>
      <c:txPr>
        <a:bodyPr vert="horz" rot="0"/>
        <a:lstStyle/>
        <a:p>
          <a:pPr>
            <a:defRPr lang="en-US" cap="none" sz="6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33"/>
          <c:w val="0.9625"/>
          <c:h val="0.967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Module!$AX$9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Module!$AW$10:$AW$73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Module!$AX$10:$AX$73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Module!$AY$9</c:f>
              <c:strCache>
                <c:ptCount val="1"/>
                <c:pt idx="0">
                  <c:v>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Module!$AW$10:$AW$73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Module!$AY$10:$AY$73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Module!$AZ$9</c:f>
              <c:strCache>
                <c:ptCount val="1"/>
                <c:pt idx="0">
                  <c:v>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Module!$AW$10:$AW$73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Module!$AZ$10:$AZ$73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Module!$BA$9</c:f>
              <c:strCache>
                <c:ptCount val="1"/>
                <c:pt idx="0">
                  <c:v>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Module!$AW$10:$AW$73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Module!$BA$10:$BA$73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Module!$BB$9</c:f>
              <c:strCache>
                <c:ptCount val="1"/>
                <c:pt idx="0">
                  <c:v>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Module!$AW$10:$AW$73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Module!$BB$10:$BB$73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Module!$BC$9</c:f>
              <c:strCache>
                <c:ptCount val="1"/>
                <c:pt idx="0">
                  <c:v>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Module!$AW$10:$AW$73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Module!$BC$10:$BC$73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Module!$BD$9</c:f>
              <c:strCache>
                <c:ptCount val="1"/>
                <c:pt idx="0">
                  <c:v>46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Module!$AW$10:$AW$73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Module!$BD$10:$BD$73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Module!$BE$9</c:f>
              <c:strCache>
                <c:ptCount val="1"/>
                <c:pt idx="0">
                  <c:v>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Module!$AW$10:$AW$73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Module!$BE$10:$BE$73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Module!$BF$9</c:f>
              <c:strCache>
                <c:ptCount val="1"/>
                <c:pt idx="0">
                  <c:v>55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Module!$AW$10:$AW$73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Module!$BF$10:$BF$73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Module!$BG$9</c:f>
              <c:strCache>
                <c:ptCount val="1"/>
                <c:pt idx="0">
                  <c:v>60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Module!$AW$10:$AW$73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Module!$BG$10:$BG$73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Module!$BH$9</c:f>
              <c:strCache>
                <c:ptCount val="1"/>
                <c:pt idx="0">
                  <c:v>70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xVal>
            <c:numRef>
              <c:f>Module!$AW$10:$AW$73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Module!$BH$10:$BH$73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Module!$BI$9</c:f>
              <c:strCache>
                <c:ptCount val="1"/>
                <c:pt idx="0">
                  <c:v>80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Module!$AW$10:$AW$73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Module!$BI$10:$BI$73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Module!$BJ$9</c:f>
              <c:strCache>
                <c:ptCount val="1"/>
                <c:pt idx="0">
                  <c:v>86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Module!$AW$10:$AW$73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Module!$BJ$10:$BJ$73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Module!$BK$9</c:f>
              <c:strCache>
                <c:ptCount val="1"/>
                <c:pt idx="0">
                  <c:v>90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Module!$AW$10:$AW$73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Module!$BK$10:$BK$73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Module!$BL$9</c:f>
              <c:strCache>
                <c:ptCount val="1"/>
                <c:pt idx="0">
                  <c:v>126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CC99FF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Module!$AW$10:$AW$73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Module!$BL$10:$BL$73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Module!$BM$9</c:f>
              <c:strCache>
                <c:ptCount val="1"/>
                <c:pt idx="0">
                  <c:v>206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FF9900"/>
                </a:solidFill>
              </a:ln>
            </c:spPr>
          </c:marker>
          <c:xVal>
            <c:numRef>
              <c:f>Module!$AW$10:$AW$73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Module!$BM$10:$BM$73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axId val="54186019"/>
        <c:axId val="17912124"/>
      </c:scatterChart>
      <c:valAx>
        <c:axId val="54186019"/>
        <c:scaling>
          <c:orientation val="minMax"/>
          <c:max val="64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912124"/>
        <c:crosses val="autoZero"/>
        <c:crossBetween val="midCat"/>
        <c:dispUnits/>
      </c:valAx>
      <c:valAx>
        <c:axId val="17912124"/>
        <c:scaling>
          <c:orientation val="minMax"/>
          <c:max val="210"/>
          <c:min val="1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18601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325"/>
          <c:y val="0.787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03625"/>
          <c:w val="0.95775"/>
          <c:h val="0.927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Module!$AW$10:$AW$73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Module!$BI$10:$BI$73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axId val="26991389"/>
        <c:axId val="41595910"/>
      </c:scatterChart>
      <c:valAx>
        <c:axId val="26991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595910"/>
        <c:crosses val="autoZero"/>
        <c:crossBetween val="midCat"/>
        <c:dispUnits/>
      </c:valAx>
      <c:valAx>
        <c:axId val="41595910"/>
        <c:scaling>
          <c:orientation val="minMax"/>
          <c:max val="22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99138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2"/>
          <c:order val="0"/>
          <c:tx>
            <c:strRef>
              <c:f>Module!$AZ$9</c:f>
              <c:strCache>
                <c:ptCount val="1"/>
                <c:pt idx="0">
                  <c:v>20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Module!$AW$10:$AW$73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Module!$AZ$10:$AZ$73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Module!$BA$9</c:f>
              <c:strCache>
                <c:ptCount val="1"/>
                <c:pt idx="0">
                  <c:v>25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6600"/>
                </a:solidFill>
              </a:ln>
            </c:spPr>
          </c:marker>
          <c:xVal>
            <c:numRef>
              <c:f>Module!$AW$10:$AW$73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Module!$BA$10:$BA$73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4"/>
          <c:order val="2"/>
          <c:tx>
            <c:strRef>
              <c:f>Module!$BB$9</c:f>
              <c:strCache>
                <c:ptCount val="1"/>
                <c:pt idx="0">
                  <c:v>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Module!$AW$10:$AW$73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Module!$BB$10:$BB$73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5"/>
          <c:order val="3"/>
          <c:tx>
            <c:strRef>
              <c:f>Module!$BC$9</c:f>
              <c:strCache>
                <c:ptCount val="1"/>
                <c:pt idx="0">
                  <c:v>40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Module!$AW$10:$AW$73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Module!$BC$10:$BC$73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6"/>
          <c:order val="4"/>
          <c:tx>
            <c:strRef>
              <c:f>Module!$BD$9</c:f>
              <c:strCache>
                <c:ptCount val="1"/>
                <c:pt idx="0">
                  <c:v>46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Module!$AW$10:$AW$73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Module!$BD$10:$BD$73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7"/>
          <c:order val="5"/>
          <c:tx>
            <c:strRef>
              <c:f>Module!$BE$9</c:f>
              <c:strCache>
                <c:ptCount val="1"/>
                <c:pt idx="0">
                  <c:v>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Module!$AW$10:$AW$73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Module!$BE$10:$BE$73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8"/>
          <c:order val="6"/>
          <c:tx>
            <c:strRef>
              <c:f>Module!$BF$9</c:f>
              <c:strCache>
                <c:ptCount val="1"/>
                <c:pt idx="0">
                  <c:v>55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FFCC00"/>
                </a:solidFill>
              </a:ln>
            </c:spPr>
          </c:marker>
          <c:xVal>
            <c:numRef>
              <c:f>Module!$AW$10:$AW$73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Module!$BF$10:$BF$73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9"/>
          <c:order val="7"/>
          <c:tx>
            <c:strRef>
              <c:f>Module!$BG$9</c:f>
              <c:strCache>
                <c:ptCount val="1"/>
                <c:pt idx="0">
                  <c:v>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xVal>
            <c:numRef>
              <c:f>Module!$AW$10:$AW$73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Module!$BG$10:$BG$73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11"/>
          <c:order val="8"/>
          <c:tx>
            <c:strRef>
              <c:f>Module!$BI$9</c:f>
              <c:strCache>
                <c:ptCount val="1"/>
                <c:pt idx="0">
                  <c:v>80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Module!$AW$10:$AW$73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Module!$BI$10:$BI$73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12"/>
          <c:order val="9"/>
          <c:tx>
            <c:strRef>
              <c:f>Module!$BJ$9</c:f>
              <c:strCache>
                <c:ptCount val="1"/>
                <c:pt idx="0">
                  <c:v>86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99CCFF"/>
                </a:solidFill>
              </a:ln>
            </c:spPr>
          </c:marker>
          <c:xVal>
            <c:numRef>
              <c:f>Module!$AW$10:$AW$73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Module!$BJ$10:$BJ$73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13"/>
          <c:order val="10"/>
          <c:tx>
            <c:strRef>
              <c:f>Module!$BK$9</c:f>
              <c:strCache>
                <c:ptCount val="1"/>
                <c:pt idx="0">
                  <c:v>90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FF99CC"/>
                </a:solidFill>
              </a:ln>
            </c:spPr>
          </c:marker>
          <c:xVal>
            <c:numRef>
              <c:f>Module!$AW$10:$AW$73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Module!$BK$10:$BK$73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14"/>
          <c:order val="11"/>
          <c:tx>
            <c:strRef>
              <c:f>Module!$BL$9</c:f>
              <c:strCache>
                <c:ptCount val="1"/>
                <c:pt idx="0">
                  <c:v>126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Module!$AW$10:$AW$73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Module!$BL$10:$BL$73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15"/>
          <c:order val="12"/>
          <c:tx>
            <c:strRef>
              <c:f>Module!$BM$9</c:f>
              <c:strCache>
                <c:ptCount val="1"/>
                <c:pt idx="0">
                  <c:v>206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FFCC99"/>
                </a:solidFill>
              </a:ln>
            </c:spPr>
          </c:marker>
          <c:xVal>
            <c:numRef>
              <c:f>Module!$AW$10:$AW$73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Module!$BM$10:$BM$73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axId val="38818871"/>
        <c:axId val="13825520"/>
      </c:scatterChart>
      <c:valAx>
        <c:axId val="38818871"/>
        <c:scaling>
          <c:orientation val="minMax"/>
          <c:max val="6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3825520"/>
        <c:crosses val="autoZero"/>
        <c:crossBetween val="midCat"/>
        <c:dispUnits/>
      </c:valAx>
      <c:valAx>
        <c:axId val="13825520"/>
        <c:scaling>
          <c:orientation val="minMax"/>
          <c:max val="220"/>
          <c:min val="1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81887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Module!$AW$10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Module!$AX$9:$BM$9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Module!$AX$17:$BM$17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axId val="57320817"/>
        <c:axId val="46125306"/>
      </c:scatterChart>
      <c:valAx>
        <c:axId val="57320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125306"/>
        <c:crosses val="autoZero"/>
        <c:crossBetween val="midCat"/>
        <c:dispUnits/>
      </c:valAx>
      <c:valAx>
        <c:axId val="46125306"/>
        <c:scaling>
          <c:orientation val="minMax"/>
          <c:max val="220"/>
          <c:min val="1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3208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5"/>
          <c:w val="0.994"/>
          <c:h val="0.88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Module!$B$9</c:f>
              <c:strCache>
                <c:ptCount val="1"/>
                <c:pt idx="0">
                  <c:v>AL-46 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Module!$B$10:$B$73</c:f>
              <c:numCache>
                <c:ptCount val="64"/>
                <c:pt idx="0">
                  <c:v>186.2</c:v>
                </c:pt>
                <c:pt idx="1">
                  <c:v>184.2</c:v>
                </c:pt>
                <c:pt idx="2">
                  <c:v>181.6</c:v>
                </c:pt>
                <c:pt idx="3">
                  <c:v>181.9</c:v>
                </c:pt>
                <c:pt idx="4">
                  <c:v>179.2</c:v>
                </c:pt>
                <c:pt idx="5">
                  <c:v>184.1</c:v>
                </c:pt>
                <c:pt idx="6">
                  <c:v>180.5</c:v>
                </c:pt>
                <c:pt idx="7">
                  <c:v>179.7</c:v>
                </c:pt>
                <c:pt idx="8">
                  <c:v>182.5</c:v>
                </c:pt>
                <c:pt idx="9">
                  <c:v>185.1</c:v>
                </c:pt>
                <c:pt idx="10">
                  <c:v>183.8</c:v>
                </c:pt>
                <c:pt idx="11">
                  <c:v>184.8</c:v>
                </c:pt>
                <c:pt idx="12">
                  <c:v>186</c:v>
                </c:pt>
                <c:pt idx="13">
                  <c:v>185.6</c:v>
                </c:pt>
                <c:pt idx="14">
                  <c:v>184.3</c:v>
                </c:pt>
                <c:pt idx="15">
                  <c:v>183.6</c:v>
                </c:pt>
                <c:pt idx="16">
                  <c:v>183.4</c:v>
                </c:pt>
                <c:pt idx="17">
                  <c:v>183</c:v>
                </c:pt>
                <c:pt idx="18">
                  <c:v>184.3</c:v>
                </c:pt>
                <c:pt idx="19">
                  <c:v>177.7</c:v>
                </c:pt>
                <c:pt idx="20">
                  <c:v>184.3</c:v>
                </c:pt>
                <c:pt idx="21">
                  <c:v>181.6</c:v>
                </c:pt>
                <c:pt idx="22">
                  <c:v>185</c:v>
                </c:pt>
                <c:pt idx="23">
                  <c:v>186.6</c:v>
                </c:pt>
                <c:pt idx="24">
                  <c:v>185.3</c:v>
                </c:pt>
                <c:pt idx="25">
                  <c:v>184.8</c:v>
                </c:pt>
                <c:pt idx="26">
                  <c:v>181.8</c:v>
                </c:pt>
                <c:pt idx="27">
                  <c:v>192.3</c:v>
                </c:pt>
                <c:pt idx="28">
                  <c:v>188.6</c:v>
                </c:pt>
                <c:pt idx="29">
                  <c:v>189</c:v>
                </c:pt>
                <c:pt idx="30">
                  <c:v>187</c:v>
                </c:pt>
                <c:pt idx="31">
                  <c:v>191</c:v>
                </c:pt>
                <c:pt idx="32">
                  <c:v>188.3</c:v>
                </c:pt>
                <c:pt idx="33">
                  <c:v>188.4</c:v>
                </c:pt>
                <c:pt idx="34">
                  <c:v>181.9</c:v>
                </c:pt>
                <c:pt idx="35">
                  <c:v>190.4</c:v>
                </c:pt>
                <c:pt idx="36">
                  <c:v>188.5</c:v>
                </c:pt>
                <c:pt idx="37">
                  <c:v>189.6</c:v>
                </c:pt>
                <c:pt idx="38">
                  <c:v>187.8</c:v>
                </c:pt>
                <c:pt idx="39">
                  <c:v>188.9</c:v>
                </c:pt>
                <c:pt idx="40">
                  <c:v>190.1</c:v>
                </c:pt>
                <c:pt idx="41">
                  <c:v>192.3</c:v>
                </c:pt>
                <c:pt idx="42">
                  <c:v>189.8</c:v>
                </c:pt>
                <c:pt idx="43">
                  <c:v>183.6</c:v>
                </c:pt>
                <c:pt idx="44">
                  <c:v>185.8</c:v>
                </c:pt>
                <c:pt idx="45">
                  <c:v>183.9</c:v>
                </c:pt>
                <c:pt idx="46">
                  <c:v>184.4</c:v>
                </c:pt>
                <c:pt idx="47">
                  <c:v>183.3</c:v>
                </c:pt>
                <c:pt idx="48">
                  <c:v>182.9</c:v>
                </c:pt>
                <c:pt idx="49">
                  <c:v>178.1</c:v>
                </c:pt>
                <c:pt idx="50">
                  <c:v>179.7</c:v>
                </c:pt>
                <c:pt idx="51">
                  <c:v>185.3</c:v>
                </c:pt>
                <c:pt idx="52">
                  <c:v>179.7</c:v>
                </c:pt>
                <c:pt idx="53">
                  <c:v>178.5</c:v>
                </c:pt>
                <c:pt idx="54">
                  <c:v>178.3</c:v>
                </c:pt>
                <c:pt idx="55">
                  <c:v>174.3</c:v>
                </c:pt>
                <c:pt idx="56">
                  <c:v>176</c:v>
                </c:pt>
                <c:pt idx="57">
                  <c:v>178.7</c:v>
                </c:pt>
                <c:pt idx="58">
                  <c:v>177.7</c:v>
                </c:pt>
                <c:pt idx="59">
                  <c:v>181.6</c:v>
                </c:pt>
                <c:pt idx="60">
                  <c:v>171</c:v>
                </c:pt>
                <c:pt idx="61">
                  <c:v>176.4</c:v>
                </c:pt>
                <c:pt idx="62">
                  <c:v>180.9</c:v>
                </c:pt>
                <c:pt idx="63">
                  <c:v>180.3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Module!$C$9</c:f>
              <c:strCache>
                <c:ptCount val="1"/>
                <c:pt idx="0">
                  <c:v>AL-126  cm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Module!$C$10:$C$73</c:f>
              <c:numCache>
                <c:ptCount val="64"/>
                <c:pt idx="0">
                  <c:v>186.6</c:v>
                </c:pt>
                <c:pt idx="1">
                  <c:v>182.6</c:v>
                </c:pt>
                <c:pt idx="2">
                  <c:v>184.2</c:v>
                </c:pt>
                <c:pt idx="3">
                  <c:v>186</c:v>
                </c:pt>
                <c:pt idx="4">
                  <c:v>180.2</c:v>
                </c:pt>
                <c:pt idx="5">
                  <c:v>181.1</c:v>
                </c:pt>
                <c:pt idx="6">
                  <c:v>181</c:v>
                </c:pt>
                <c:pt idx="7">
                  <c:v>183.9</c:v>
                </c:pt>
                <c:pt idx="8">
                  <c:v>182.6</c:v>
                </c:pt>
                <c:pt idx="9">
                  <c:v>182.2</c:v>
                </c:pt>
                <c:pt idx="10">
                  <c:v>183.8</c:v>
                </c:pt>
                <c:pt idx="11">
                  <c:v>183.7</c:v>
                </c:pt>
                <c:pt idx="12">
                  <c:v>184.5</c:v>
                </c:pt>
                <c:pt idx="13">
                  <c:v>181.8</c:v>
                </c:pt>
                <c:pt idx="14">
                  <c:v>182.9</c:v>
                </c:pt>
                <c:pt idx="15">
                  <c:v>180.6</c:v>
                </c:pt>
                <c:pt idx="16">
                  <c:v>179.2</c:v>
                </c:pt>
                <c:pt idx="17">
                  <c:v>177.9</c:v>
                </c:pt>
                <c:pt idx="18">
                  <c:v>183.1</c:v>
                </c:pt>
                <c:pt idx="19">
                  <c:v>179.5</c:v>
                </c:pt>
                <c:pt idx="20">
                  <c:v>177.6</c:v>
                </c:pt>
                <c:pt idx="21">
                  <c:v>178.6</c:v>
                </c:pt>
                <c:pt idx="22">
                  <c:v>181.3</c:v>
                </c:pt>
                <c:pt idx="23">
                  <c:v>183.2</c:v>
                </c:pt>
                <c:pt idx="24">
                  <c:v>180</c:v>
                </c:pt>
                <c:pt idx="25">
                  <c:v>179</c:v>
                </c:pt>
                <c:pt idx="26">
                  <c:v>180.3</c:v>
                </c:pt>
                <c:pt idx="27">
                  <c:v>184.6</c:v>
                </c:pt>
                <c:pt idx="28">
                  <c:v>181.3</c:v>
                </c:pt>
                <c:pt idx="29">
                  <c:v>178.6</c:v>
                </c:pt>
                <c:pt idx="30">
                  <c:v>182.2</c:v>
                </c:pt>
                <c:pt idx="31">
                  <c:v>185.2</c:v>
                </c:pt>
                <c:pt idx="32">
                  <c:v>182.1</c:v>
                </c:pt>
                <c:pt idx="33">
                  <c:v>187.8</c:v>
                </c:pt>
                <c:pt idx="34">
                  <c:v>183.1</c:v>
                </c:pt>
                <c:pt idx="35">
                  <c:v>183.9</c:v>
                </c:pt>
                <c:pt idx="36">
                  <c:v>186.8</c:v>
                </c:pt>
                <c:pt idx="37">
                  <c:v>184.7</c:v>
                </c:pt>
                <c:pt idx="38">
                  <c:v>188.9</c:v>
                </c:pt>
                <c:pt idx="39">
                  <c:v>181.6</c:v>
                </c:pt>
                <c:pt idx="40">
                  <c:v>184.1</c:v>
                </c:pt>
                <c:pt idx="41">
                  <c:v>182.5</c:v>
                </c:pt>
                <c:pt idx="42">
                  <c:v>184.8</c:v>
                </c:pt>
                <c:pt idx="43">
                  <c:v>185.1</c:v>
                </c:pt>
                <c:pt idx="44">
                  <c:v>183.6</c:v>
                </c:pt>
                <c:pt idx="45">
                  <c:v>183.5</c:v>
                </c:pt>
                <c:pt idx="46">
                  <c:v>182.3</c:v>
                </c:pt>
                <c:pt idx="47">
                  <c:v>180.7</c:v>
                </c:pt>
                <c:pt idx="48">
                  <c:v>178</c:v>
                </c:pt>
                <c:pt idx="49">
                  <c:v>175.3</c:v>
                </c:pt>
                <c:pt idx="50">
                  <c:v>180.7</c:v>
                </c:pt>
                <c:pt idx="51">
                  <c:v>181</c:v>
                </c:pt>
                <c:pt idx="52">
                  <c:v>179.7</c:v>
                </c:pt>
                <c:pt idx="53">
                  <c:v>181.4</c:v>
                </c:pt>
                <c:pt idx="54">
                  <c:v>175.7</c:v>
                </c:pt>
                <c:pt idx="55">
                  <c:v>178.6</c:v>
                </c:pt>
                <c:pt idx="56">
                  <c:v>171.3</c:v>
                </c:pt>
                <c:pt idx="57">
                  <c:v>178.8</c:v>
                </c:pt>
                <c:pt idx="58">
                  <c:v>181.7</c:v>
                </c:pt>
                <c:pt idx="59">
                  <c:v>174</c:v>
                </c:pt>
                <c:pt idx="60">
                  <c:v>169.4</c:v>
                </c:pt>
                <c:pt idx="61">
                  <c:v>175.1</c:v>
                </c:pt>
                <c:pt idx="62">
                  <c:v>181.7</c:v>
                </c:pt>
                <c:pt idx="63">
                  <c:v>179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Module!$D$9</c:f>
              <c:strCache>
                <c:ptCount val="1"/>
                <c:pt idx="0">
                  <c:v>AL-206  cm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Module!$D$10:$D$73</c:f>
              <c:numCache>
                <c:ptCount val="64"/>
                <c:pt idx="0">
                  <c:v>182.5</c:v>
                </c:pt>
                <c:pt idx="1">
                  <c:v>183.9</c:v>
                </c:pt>
                <c:pt idx="2">
                  <c:v>184.9</c:v>
                </c:pt>
                <c:pt idx="3">
                  <c:v>184.7</c:v>
                </c:pt>
                <c:pt idx="4">
                  <c:v>180.5</c:v>
                </c:pt>
                <c:pt idx="5">
                  <c:v>181.8</c:v>
                </c:pt>
                <c:pt idx="6">
                  <c:v>182.1</c:v>
                </c:pt>
                <c:pt idx="7">
                  <c:v>182.1</c:v>
                </c:pt>
                <c:pt idx="8">
                  <c:v>183.2</c:v>
                </c:pt>
                <c:pt idx="9">
                  <c:v>179.8</c:v>
                </c:pt>
                <c:pt idx="10">
                  <c:v>183.2</c:v>
                </c:pt>
                <c:pt idx="11">
                  <c:v>183.7</c:v>
                </c:pt>
                <c:pt idx="12">
                  <c:v>179.2</c:v>
                </c:pt>
                <c:pt idx="13">
                  <c:v>181</c:v>
                </c:pt>
                <c:pt idx="14">
                  <c:v>182.2</c:v>
                </c:pt>
                <c:pt idx="15">
                  <c:v>181.7</c:v>
                </c:pt>
                <c:pt idx="16">
                  <c:v>179.6</c:v>
                </c:pt>
                <c:pt idx="17">
                  <c:v>178.6</c:v>
                </c:pt>
                <c:pt idx="18">
                  <c:v>182.3</c:v>
                </c:pt>
                <c:pt idx="19">
                  <c:v>179.1</c:v>
                </c:pt>
                <c:pt idx="20">
                  <c:v>175</c:v>
                </c:pt>
                <c:pt idx="21">
                  <c:v>184.2</c:v>
                </c:pt>
                <c:pt idx="22">
                  <c:v>179.8</c:v>
                </c:pt>
                <c:pt idx="23">
                  <c:v>176.9</c:v>
                </c:pt>
                <c:pt idx="24">
                  <c:v>181.3</c:v>
                </c:pt>
                <c:pt idx="25">
                  <c:v>180.9</c:v>
                </c:pt>
                <c:pt idx="26">
                  <c:v>185.4</c:v>
                </c:pt>
                <c:pt idx="27">
                  <c:v>185.6</c:v>
                </c:pt>
                <c:pt idx="28">
                  <c:v>180.5</c:v>
                </c:pt>
                <c:pt idx="29">
                  <c:v>181</c:v>
                </c:pt>
                <c:pt idx="30">
                  <c:v>183.9</c:v>
                </c:pt>
                <c:pt idx="31">
                  <c:v>185.2</c:v>
                </c:pt>
                <c:pt idx="32">
                  <c:v>184.4</c:v>
                </c:pt>
                <c:pt idx="33">
                  <c:v>186.2</c:v>
                </c:pt>
                <c:pt idx="34">
                  <c:v>186.4</c:v>
                </c:pt>
                <c:pt idx="35">
                  <c:v>183.2</c:v>
                </c:pt>
                <c:pt idx="36">
                  <c:v>186.7</c:v>
                </c:pt>
                <c:pt idx="37">
                  <c:v>183.4</c:v>
                </c:pt>
                <c:pt idx="38">
                  <c:v>189.2</c:v>
                </c:pt>
                <c:pt idx="39">
                  <c:v>185.2</c:v>
                </c:pt>
                <c:pt idx="40">
                  <c:v>180.5</c:v>
                </c:pt>
                <c:pt idx="41">
                  <c:v>186.3</c:v>
                </c:pt>
                <c:pt idx="42">
                  <c:v>182.4</c:v>
                </c:pt>
                <c:pt idx="43">
                  <c:v>182.4</c:v>
                </c:pt>
                <c:pt idx="44">
                  <c:v>179.8</c:v>
                </c:pt>
                <c:pt idx="45">
                  <c:v>184.6</c:v>
                </c:pt>
                <c:pt idx="46">
                  <c:v>181.3</c:v>
                </c:pt>
                <c:pt idx="47">
                  <c:v>179.8</c:v>
                </c:pt>
                <c:pt idx="48">
                  <c:v>179.4</c:v>
                </c:pt>
                <c:pt idx="49">
                  <c:v>177.4</c:v>
                </c:pt>
                <c:pt idx="50">
                  <c:v>173.9</c:v>
                </c:pt>
                <c:pt idx="51">
                  <c:v>185.6</c:v>
                </c:pt>
                <c:pt idx="52">
                  <c:v>182.2</c:v>
                </c:pt>
                <c:pt idx="53">
                  <c:v>178.9</c:v>
                </c:pt>
                <c:pt idx="54">
                  <c:v>175.3</c:v>
                </c:pt>
                <c:pt idx="55">
                  <c:v>180</c:v>
                </c:pt>
                <c:pt idx="56">
                  <c:v>178.9</c:v>
                </c:pt>
                <c:pt idx="57">
                  <c:v>178.9</c:v>
                </c:pt>
                <c:pt idx="58">
                  <c:v>184.2</c:v>
                </c:pt>
                <c:pt idx="59">
                  <c:v>176.4</c:v>
                </c:pt>
                <c:pt idx="60">
                  <c:v>176.2</c:v>
                </c:pt>
                <c:pt idx="61">
                  <c:v>174.9</c:v>
                </c:pt>
                <c:pt idx="62">
                  <c:v>180.6</c:v>
                </c:pt>
                <c:pt idx="63">
                  <c:v>177.4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Module!$E$9</c:f>
              <c:strCache>
                <c:ptCount val="1"/>
                <c:pt idx="0">
                  <c:v>AU-46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Module!$E$10:$E$73</c:f>
              <c:numCache>
                <c:ptCount val="64"/>
                <c:pt idx="0">
                  <c:v>187.2</c:v>
                </c:pt>
                <c:pt idx="1">
                  <c:v>180.4</c:v>
                </c:pt>
                <c:pt idx="2">
                  <c:v>177</c:v>
                </c:pt>
                <c:pt idx="3">
                  <c:v>175</c:v>
                </c:pt>
                <c:pt idx="4">
                  <c:v>172</c:v>
                </c:pt>
                <c:pt idx="5">
                  <c:v>179.9</c:v>
                </c:pt>
                <c:pt idx="6">
                  <c:v>182.5</c:v>
                </c:pt>
                <c:pt idx="7">
                  <c:v>180.4</c:v>
                </c:pt>
                <c:pt idx="8">
                  <c:v>178.2</c:v>
                </c:pt>
                <c:pt idx="9">
                  <c:v>179.5</c:v>
                </c:pt>
                <c:pt idx="10">
                  <c:v>170.2</c:v>
                </c:pt>
                <c:pt idx="11">
                  <c:v>182.7</c:v>
                </c:pt>
                <c:pt idx="12">
                  <c:v>184.7</c:v>
                </c:pt>
                <c:pt idx="13">
                  <c:v>181.9</c:v>
                </c:pt>
                <c:pt idx="14">
                  <c:v>181.5</c:v>
                </c:pt>
                <c:pt idx="15">
                  <c:v>174.7</c:v>
                </c:pt>
                <c:pt idx="16">
                  <c:v>176.3</c:v>
                </c:pt>
                <c:pt idx="17">
                  <c:v>181</c:v>
                </c:pt>
                <c:pt idx="18">
                  <c:v>184.6</c:v>
                </c:pt>
                <c:pt idx="19">
                  <c:v>181.5</c:v>
                </c:pt>
                <c:pt idx="20">
                  <c:v>185.5</c:v>
                </c:pt>
                <c:pt idx="21">
                  <c:v>186</c:v>
                </c:pt>
                <c:pt idx="22">
                  <c:v>187.9</c:v>
                </c:pt>
                <c:pt idx="23">
                  <c:v>193.4</c:v>
                </c:pt>
                <c:pt idx="24">
                  <c:v>185.8</c:v>
                </c:pt>
                <c:pt idx="25">
                  <c:v>186.9</c:v>
                </c:pt>
                <c:pt idx="26">
                  <c:v>186.8</c:v>
                </c:pt>
                <c:pt idx="27">
                  <c:v>191.7</c:v>
                </c:pt>
                <c:pt idx="28">
                  <c:v>187</c:v>
                </c:pt>
                <c:pt idx="29">
                  <c:v>189.6</c:v>
                </c:pt>
                <c:pt idx="30">
                  <c:v>184.5</c:v>
                </c:pt>
                <c:pt idx="31">
                  <c:v>185.4</c:v>
                </c:pt>
                <c:pt idx="32">
                  <c:v>190.4</c:v>
                </c:pt>
                <c:pt idx="33">
                  <c:v>191</c:v>
                </c:pt>
                <c:pt idx="34">
                  <c:v>185.1</c:v>
                </c:pt>
                <c:pt idx="35">
                  <c:v>185.9</c:v>
                </c:pt>
                <c:pt idx="36">
                  <c:v>194.2</c:v>
                </c:pt>
                <c:pt idx="37">
                  <c:v>188</c:v>
                </c:pt>
                <c:pt idx="38">
                  <c:v>185.1</c:v>
                </c:pt>
                <c:pt idx="39">
                  <c:v>185</c:v>
                </c:pt>
                <c:pt idx="40">
                  <c:v>184.7</c:v>
                </c:pt>
                <c:pt idx="41">
                  <c:v>190</c:v>
                </c:pt>
                <c:pt idx="42">
                  <c:v>187.8</c:v>
                </c:pt>
                <c:pt idx="43">
                  <c:v>183.2</c:v>
                </c:pt>
                <c:pt idx="44">
                  <c:v>185.8</c:v>
                </c:pt>
                <c:pt idx="45">
                  <c:v>187.9</c:v>
                </c:pt>
                <c:pt idx="46">
                  <c:v>187.2</c:v>
                </c:pt>
                <c:pt idx="47">
                  <c:v>187.2</c:v>
                </c:pt>
                <c:pt idx="48">
                  <c:v>182.7</c:v>
                </c:pt>
                <c:pt idx="49">
                  <c:v>186.7</c:v>
                </c:pt>
                <c:pt idx="50">
                  <c:v>183.4</c:v>
                </c:pt>
                <c:pt idx="51">
                  <c:v>184.2</c:v>
                </c:pt>
                <c:pt idx="52">
                  <c:v>183.4</c:v>
                </c:pt>
                <c:pt idx="53">
                  <c:v>185.6</c:v>
                </c:pt>
                <c:pt idx="54">
                  <c:v>186.9</c:v>
                </c:pt>
                <c:pt idx="55">
                  <c:v>182.4</c:v>
                </c:pt>
                <c:pt idx="56">
                  <c:v>184.1</c:v>
                </c:pt>
                <c:pt idx="57">
                  <c:v>182.7</c:v>
                </c:pt>
                <c:pt idx="58">
                  <c:v>185.8</c:v>
                </c:pt>
                <c:pt idx="59">
                  <c:v>180.5</c:v>
                </c:pt>
                <c:pt idx="60">
                  <c:v>184.9</c:v>
                </c:pt>
                <c:pt idx="61">
                  <c:v>183</c:v>
                </c:pt>
                <c:pt idx="62">
                  <c:v>186.1</c:v>
                </c:pt>
                <c:pt idx="63">
                  <c:v>180.4</c:v>
                </c:pt>
              </c:numCache>
            </c:numRef>
          </c:yVal>
          <c:smooth val="0"/>
        </c:ser>
        <c:axId val="12474571"/>
        <c:axId val="45162276"/>
      </c:scatterChart>
      <c:valAx>
        <c:axId val="12474571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25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0.018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162276"/>
        <c:crosses val="autoZero"/>
        <c:crossBetween val="midCat"/>
        <c:dispUnits/>
      </c:valAx>
      <c:valAx>
        <c:axId val="45162276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0.02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47457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325"/>
          <c:y val="0.64775"/>
        </c:manualLayout>
      </c:layout>
      <c:overlay val="0"/>
      <c:txPr>
        <a:bodyPr vert="horz" rot="0"/>
        <a:lstStyle/>
        <a:p>
          <a:pPr>
            <a:defRPr lang="en-US" cap="none" sz="7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FM_Hd_28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5"/>
          <c:w val="0.994"/>
          <c:h val="0.88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Module!$B$9</c:f>
              <c:strCache>
                <c:ptCount val="1"/>
                <c:pt idx="0">
                  <c:v>AL-46 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Module!$B$10:$B$73</c:f>
              <c:numCache>
                <c:ptCount val="64"/>
                <c:pt idx="0">
                  <c:v>186.2</c:v>
                </c:pt>
                <c:pt idx="1">
                  <c:v>184.2</c:v>
                </c:pt>
                <c:pt idx="2">
                  <c:v>181.6</c:v>
                </c:pt>
                <c:pt idx="3">
                  <c:v>181.9</c:v>
                </c:pt>
                <c:pt idx="4">
                  <c:v>179.2</c:v>
                </c:pt>
                <c:pt idx="5">
                  <c:v>184.1</c:v>
                </c:pt>
                <c:pt idx="6">
                  <c:v>180.5</c:v>
                </c:pt>
                <c:pt idx="7">
                  <c:v>179.7</c:v>
                </c:pt>
                <c:pt idx="8">
                  <c:v>182.5</c:v>
                </c:pt>
                <c:pt idx="9">
                  <c:v>185.1</c:v>
                </c:pt>
                <c:pt idx="10">
                  <c:v>183.8</c:v>
                </c:pt>
                <c:pt idx="11">
                  <c:v>184.8</c:v>
                </c:pt>
                <c:pt idx="12">
                  <c:v>186</c:v>
                </c:pt>
                <c:pt idx="13">
                  <c:v>185.6</c:v>
                </c:pt>
                <c:pt idx="14">
                  <c:v>184.3</c:v>
                </c:pt>
                <c:pt idx="15">
                  <c:v>183.6</c:v>
                </c:pt>
                <c:pt idx="16">
                  <c:v>183.4</c:v>
                </c:pt>
                <c:pt idx="17">
                  <c:v>183</c:v>
                </c:pt>
                <c:pt idx="18">
                  <c:v>184.3</c:v>
                </c:pt>
                <c:pt idx="19">
                  <c:v>177.7</c:v>
                </c:pt>
                <c:pt idx="20">
                  <c:v>184.3</c:v>
                </c:pt>
                <c:pt idx="21">
                  <c:v>181.6</c:v>
                </c:pt>
                <c:pt idx="22">
                  <c:v>185</c:v>
                </c:pt>
                <c:pt idx="23">
                  <c:v>186.6</c:v>
                </c:pt>
                <c:pt idx="24">
                  <c:v>185.3</c:v>
                </c:pt>
                <c:pt idx="25">
                  <c:v>184.8</c:v>
                </c:pt>
                <c:pt idx="26">
                  <c:v>181.8</c:v>
                </c:pt>
                <c:pt idx="27">
                  <c:v>192.3</c:v>
                </c:pt>
                <c:pt idx="28">
                  <c:v>188.6</c:v>
                </c:pt>
                <c:pt idx="29">
                  <c:v>189</c:v>
                </c:pt>
                <c:pt idx="30">
                  <c:v>187</c:v>
                </c:pt>
                <c:pt idx="31">
                  <c:v>191</c:v>
                </c:pt>
                <c:pt idx="32">
                  <c:v>188.3</c:v>
                </c:pt>
                <c:pt idx="33">
                  <c:v>188.4</c:v>
                </c:pt>
                <c:pt idx="34">
                  <c:v>181.9</c:v>
                </c:pt>
                <c:pt idx="35">
                  <c:v>190.4</c:v>
                </c:pt>
                <c:pt idx="36">
                  <c:v>188.5</c:v>
                </c:pt>
                <c:pt idx="37">
                  <c:v>189.6</c:v>
                </c:pt>
                <c:pt idx="38">
                  <c:v>187.8</c:v>
                </c:pt>
                <c:pt idx="39">
                  <c:v>188.9</c:v>
                </c:pt>
                <c:pt idx="40">
                  <c:v>190.1</c:v>
                </c:pt>
                <c:pt idx="41">
                  <c:v>192.3</c:v>
                </c:pt>
                <c:pt idx="42">
                  <c:v>189.8</c:v>
                </c:pt>
                <c:pt idx="43">
                  <c:v>183.6</c:v>
                </c:pt>
                <c:pt idx="44">
                  <c:v>185.8</c:v>
                </c:pt>
                <c:pt idx="45">
                  <c:v>183.9</c:v>
                </c:pt>
                <c:pt idx="46">
                  <c:v>184.4</c:v>
                </c:pt>
                <c:pt idx="47">
                  <c:v>183.3</c:v>
                </c:pt>
                <c:pt idx="48">
                  <c:v>182.9</c:v>
                </c:pt>
                <c:pt idx="49">
                  <c:v>178.1</c:v>
                </c:pt>
                <c:pt idx="50">
                  <c:v>179.7</c:v>
                </c:pt>
                <c:pt idx="51">
                  <c:v>185.3</c:v>
                </c:pt>
                <c:pt idx="52">
                  <c:v>179.7</c:v>
                </c:pt>
                <c:pt idx="53">
                  <c:v>178.5</c:v>
                </c:pt>
                <c:pt idx="54">
                  <c:v>178.3</c:v>
                </c:pt>
                <c:pt idx="55">
                  <c:v>174.3</c:v>
                </c:pt>
                <c:pt idx="56">
                  <c:v>176</c:v>
                </c:pt>
                <c:pt idx="57">
                  <c:v>178.7</c:v>
                </c:pt>
                <c:pt idx="58">
                  <c:v>177.7</c:v>
                </c:pt>
                <c:pt idx="59">
                  <c:v>181.6</c:v>
                </c:pt>
                <c:pt idx="60">
                  <c:v>171</c:v>
                </c:pt>
                <c:pt idx="61">
                  <c:v>176.4</c:v>
                </c:pt>
                <c:pt idx="62">
                  <c:v>180.9</c:v>
                </c:pt>
                <c:pt idx="63">
                  <c:v>180.3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Module!$C$9</c:f>
              <c:strCache>
                <c:ptCount val="1"/>
                <c:pt idx="0">
                  <c:v>AL-126  cm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Module!$C$10:$C$73</c:f>
              <c:numCache>
                <c:ptCount val="64"/>
                <c:pt idx="0">
                  <c:v>186.6</c:v>
                </c:pt>
                <c:pt idx="1">
                  <c:v>182.6</c:v>
                </c:pt>
                <c:pt idx="2">
                  <c:v>184.2</c:v>
                </c:pt>
                <c:pt idx="3">
                  <c:v>186</c:v>
                </c:pt>
                <c:pt idx="4">
                  <c:v>180.2</c:v>
                </c:pt>
                <c:pt idx="5">
                  <c:v>181.1</c:v>
                </c:pt>
                <c:pt idx="6">
                  <c:v>181</c:v>
                </c:pt>
                <c:pt idx="7">
                  <c:v>183.9</c:v>
                </c:pt>
                <c:pt idx="8">
                  <c:v>182.6</c:v>
                </c:pt>
                <c:pt idx="9">
                  <c:v>182.2</c:v>
                </c:pt>
                <c:pt idx="10">
                  <c:v>183.8</c:v>
                </c:pt>
                <c:pt idx="11">
                  <c:v>183.7</c:v>
                </c:pt>
                <c:pt idx="12">
                  <c:v>184.5</c:v>
                </c:pt>
                <c:pt idx="13">
                  <c:v>181.8</c:v>
                </c:pt>
                <c:pt idx="14">
                  <c:v>182.9</c:v>
                </c:pt>
                <c:pt idx="15">
                  <c:v>180.6</c:v>
                </c:pt>
                <c:pt idx="16">
                  <c:v>179.2</c:v>
                </c:pt>
                <c:pt idx="17">
                  <c:v>177.9</c:v>
                </c:pt>
                <c:pt idx="18">
                  <c:v>183.1</c:v>
                </c:pt>
                <c:pt idx="19">
                  <c:v>179.5</c:v>
                </c:pt>
                <c:pt idx="20">
                  <c:v>177.6</c:v>
                </c:pt>
                <c:pt idx="21">
                  <c:v>178.6</c:v>
                </c:pt>
                <c:pt idx="22">
                  <c:v>181.3</c:v>
                </c:pt>
                <c:pt idx="23">
                  <c:v>183.2</c:v>
                </c:pt>
                <c:pt idx="24">
                  <c:v>180</c:v>
                </c:pt>
                <c:pt idx="25">
                  <c:v>179</c:v>
                </c:pt>
                <c:pt idx="26">
                  <c:v>180.3</c:v>
                </c:pt>
                <c:pt idx="27">
                  <c:v>184.6</c:v>
                </c:pt>
                <c:pt idx="28">
                  <c:v>181.3</c:v>
                </c:pt>
                <c:pt idx="29">
                  <c:v>178.6</c:v>
                </c:pt>
                <c:pt idx="30">
                  <c:v>182.2</c:v>
                </c:pt>
                <c:pt idx="31">
                  <c:v>185.2</c:v>
                </c:pt>
                <c:pt idx="32">
                  <c:v>182.1</c:v>
                </c:pt>
                <c:pt idx="33">
                  <c:v>187.8</c:v>
                </c:pt>
                <c:pt idx="34">
                  <c:v>183.1</c:v>
                </c:pt>
                <c:pt idx="35">
                  <c:v>183.9</c:v>
                </c:pt>
                <c:pt idx="36">
                  <c:v>186.8</c:v>
                </c:pt>
                <c:pt idx="37">
                  <c:v>184.7</c:v>
                </c:pt>
                <c:pt idx="38">
                  <c:v>188.9</c:v>
                </c:pt>
                <c:pt idx="39">
                  <c:v>181.6</c:v>
                </c:pt>
                <c:pt idx="40">
                  <c:v>184.1</c:v>
                </c:pt>
                <c:pt idx="41">
                  <c:v>182.5</c:v>
                </c:pt>
                <c:pt idx="42">
                  <c:v>184.8</c:v>
                </c:pt>
                <c:pt idx="43">
                  <c:v>185.1</c:v>
                </c:pt>
                <c:pt idx="44">
                  <c:v>183.6</c:v>
                </c:pt>
                <c:pt idx="45">
                  <c:v>183.5</c:v>
                </c:pt>
                <c:pt idx="46">
                  <c:v>182.3</c:v>
                </c:pt>
                <c:pt idx="47">
                  <c:v>180.7</c:v>
                </c:pt>
                <c:pt idx="48">
                  <c:v>178</c:v>
                </c:pt>
                <c:pt idx="49">
                  <c:v>175.3</c:v>
                </c:pt>
                <c:pt idx="50">
                  <c:v>180.7</c:v>
                </c:pt>
                <c:pt idx="51">
                  <c:v>181</c:v>
                </c:pt>
                <c:pt idx="52">
                  <c:v>179.7</c:v>
                </c:pt>
                <c:pt idx="53">
                  <c:v>181.4</c:v>
                </c:pt>
                <c:pt idx="54">
                  <c:v>175.7</c:v>
                </c:pt>
                <c:pt idx="55">
                  <c:v>178.6</c:v>
                </c:pt>
                <c:pt idx="56">
                  <c:v>171.3</c:v>
                </c:pt>
                <c:pt idx="57">
                  <c:v>178.8</c:v>
                </c:pt>
                <c:pt idx="58">
                  <c:v>181.7</c:v>
                </c:pt>
                <c:pt idx="59">
                  <c:v>174</c:v>
                </c:pt>
                <c:pt idx="60">
                  <c:v>169.4</c:v>
                </c:pt>
                <c:pt idx="61">
                  <c:v>175.1</c:v>
                </c:pt>
                <c:pt idx="62">
                  <c:v>181.7</c:v>
                </c:pt>
                <c:pt idx="63">
                  <c:v>179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Module!$D$9</c:f>
              <c:strCache>
                <c:ptCount val="1"/>
                <c:pt idx="0">
                  <c:v>AL-206  cm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Module!$D$10:$D$73</c:f>
              <c:numCache>
                <c:ptCount val="64"/>
                <c:pt idx="0">
                  <c:v>182.5</c:v>
                </c:pt>
                <c:pt idx="1">
                  <c:v>183.9</c:v>
                </c:pt>
                <c:pt idx="2">
                  <c:v>184.9</c:v>
                </c:pt>
                <c:pt idx="3">
                  <c:v>184.7</c:v>
                </c:pt>
                <c:pt idx="4">
                  <c:v>180.5</c:v>
                </c:pt>
                <c:pt idx="5">
                  <c:v>181.8</c:v>
                </c:pt>
                <c:pt idx="6">
                  <c:v>182.1</c:v>
                </c:pt>
                <c:pt idx="7">
                  <c:v>182.1</c:v>
                </c:pt>
                <c:pt idx="8">
                  <c:v>183.2</c:v>
                </c:pt>
                <c:pt idx="9">
                  <c:v>179.8</c:v>
                </c:pt>
                <c:pt idx="10">
                  <c:v>183.2</c:v>
                </c:pt>
                <c:pt idx="11">
                  <c:v>183.7</c:v>
                </c:pt>
                <c:pt idx="12">
                  <c:v>179.2</c:v>
                </c:pt>
                <c:pt idx="13">
                  <c:v>181</c:v>
                </c:pt>
                <c:pt idx="14">
                  <c:v>182.2</c:v>
                </c:pt>
                <c:pt idx="15">
                  <c:v>181.7</c:v>
                </c:pt>
                <c:pt idx="16">
                  <c:v>179.6</c:v>
                </c:pt>
                <c:pt idx="17">
                  <c:v>178.6</c:v>
                </c:pt>
                <c:pt idx="18">
                  <c:v>182.3</c:v>
                </c:pt>
                <c:pt idx="19">
                  <c:v>179.1</c:v>
                </c:pt>
                <c:pt idx="20">
                  <c:v>175</c:v>
                </c:pt>
                <c:pt idx="21">
                  <c:v>184.2</c:v>
                </c:pt>
                <c:pt idx="22">
                  <c:v>179.8</c:v>
                </c:pt>
                <c:pt idx="23">
                  <c:v>176.9</c:v>
                </c:pt>
                <c:pt idx="24">
                  <c:v>181.3</c:v>
                </c:pt>
                <c:pt idx="25">
                  <c:v>180.9</c:v>
                </c:pt>
                <c:pt idx="26">
                  <c:v>185.4</c:v>
                </c:pt>
                <c:pt idx="27">
                  <c:v>185.6</c:v>
                </c:pt>
                <c:pt idx="28">
                  <c:v>180.5</c:v>
                </c:pt>
                <c:pt idx="29">
                  <c:v>181</c:v>
                </c:pt>
                <c:pt idx="30">
                  <c:v>183.9</c:v>
                </c:pt>
                <c:pt idx="31">
                  <c:v>185.2</c:v>
                </c:pt>
                <c:pt idx="32">
                  <c:v>184.4</c:v>
                </c:pt>
                <c:pt idx="33">
                  <c:v>186.2</c:v>
                </c:pt>
                <c:pt idx="34">
                  <c:v>186.4</c:v>
                </c:pt>
                <c:pt idx="35">
                  <c:v>183.2</c:v>
                </c:pt>
                <c:pt idx="36">
                  <c:v>186.7</c:v>
                </c:pt>
                <c:pt idx="37">
                  <c:v>183.4</c:v>
                </c:pt>
                <c:pt idx="38">
                  <c:v>189.2</c:v>
                </c:pt>
                <c:pt idx="39">
                  <c:v>185.2</c:v>
                </c:pt>
                <c:pt idx="40">
                  <c:v>180.5</c:v>
                </c:pt>
                <c:pt idx="41">
                  <c:v>186.3</c:v>
                </c:pt>
                <c:pt idx="42">
                  <c:v>182.4</c:v>
                </c:pt>
                <c:pt idx="43">
                  <c:v>182.4</c:v>
                </c:pt>
                <c:pt idx="44">
                  <c:v>179.8</c:v>
                </c:pt>
                <c:pt idx="45">
                  <c:v>184.6</c:v>
                </c:pt>
                <c:pt idx="46">
                  <c:v>181.3</c:v>
                </c:pt>
                <c:pt idx="47">
                  <c:v>179.8</c:v>
                </c:pt>
                <c:pt idx="48">
                  <c:v>179.4</c:v>
                </c:pt>
                <c:pt idx="49">
                  <c:v>177.4</c:v>
                </c:pt>
                <c:pt idx="50">
                  <c:v>173.9</c:v>
                </c:pt>
                <c:pt idx="51">
                  <c:v>185.6</c:v>
                </c:pt>
                <c:pt idx="52">
                  <c:v>182.2</c:v>
                </c:pt>
                <c:pt idx="53">
                  <c:v>178.9</c:v>
                </c:pt>
                <c:pt idx="54">
                  <c:v>175.3</c:v>
                </c:pt>
                <c:pt idx="55">
                  <c:v>180</c:v>
                </c:pt>
                <c:pt idx="56">
                  <c:v>178.9</c:v>
                </c:pt>
                <c:pt idx="57">
                  <c:v>178.9</c:v>
                </c:pt>
                <c:pt idx="58">
                  <c:v>184.2</c:v>
                </c:pt>
                <c:pt idx="59">
                  <c:v>176.4</c:v>
                </c:pt>
                <c:pt idx="60">
                  <c:v>176.2</c:v>
                </c:pt>
                <c:pt idx="61">
                  <c:v>174.9</c:v>
                </c:pt>
                <c:pt idx="62">
                  <c:v>180.6</c:v>
                </c:pt>
                <c:pt idx="63">
                  <c:v>177.4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Module!$E$9</c:f>
              <c:strCache>
                <c:ptCount val="1"/>
                <c:pt idx="0">
                  <c:v>AU-46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Module!$E$10:$E$73</c:f>
              <c:numCache>
                <c:ptCount val="64"/>
                <c:pt idx="0">
                  <c:v>187.2</c:v>
                </c:pt>
                <c:pt idx="1">
                  <c:v>180.4</c:v>
                </c:pt>
                <c:pt idx="2">
                  <c:v>177</c:v>
                </c:pt>
                <c:pt idx="3">
                  <c:v>175</c:v>
                </c:pt>
                <c:pt idx="4">
                  <c:v>172</c:v>
                </c:pt>
                <c:pt idx="5">
                  <c:v>179.9</c:v>
                </c:pt>
                <c:pt idx="6">
                  <c:v>182.5</c:v>
                </c:pt>
                <c:pt idx="7">
                  <c:v>180.4</c:v>
                </c:pt>
                <c:pt idx="8">
                  <c:v>178.2</c:v>
                </c:pt>
                <c:pt idx="9">
                  <c:v>179.5</c:v>
                </c:pt>
                <c:pt idx="10">
                  <c:v>170.2</c:v>
                </c:pt>
                <c:pt idx="11">
                  <c:v>182.7</c:v>
                </c:pt>
                <c:pt idx="12">
                  <c:v>184.7</c:v>
                </c:pt>
                <c:pt idx="13">
                  <c:v>181.9</c:v>
                </c:pt>
                <c:pt idx="14">
                  <c:v>181.5</c:v>
                </c:pt>
                <c:pt idx="15">
                  <c:v>174.7</c:v>
                </c:pt>
                <c:pt idx="16">
                  <c:v>176.3</c:v>
                </c:pt>
                <c:pt idx="17">
                  <c:v>181</c:v>
                </c:pt>
                <c:pt idx="18">
                  <c:v>184.6</c:v>
                </c:pt>
                <c:pt idx="19">
                  <c:v>181.5</c:v>
                </c:pt>
                <c:pt idx="20">
                  <c:v>185.5</c:v>
                </c:pt>
                <c:pt idx="21">
                  <c:v>186</c:v>
                </c:pt>
                <c:pt idx="22">
                  <c:v>187.9</c:v>
                </c:pt>
                <c:pt idx="23">
                  <c:v>193.4</c:v>
                </c:pt>
                <c:pt idx="24">
                  <c:v>185.8</c:v>
                </c:pt>
                <c:pt idx="25">
                  <c:v>186.9</c:v>
                </c:pt>
                <c:pt idx="26">
                  <c:v>186.8</c:v>
                </c:pt>
                <c:pt idx="27">
                  <c:v>191.7</c:v>
                </c:pt>
                <c:pt idx="28">
                  <c:v>187</c:v>
                </c:pt>
                <c:pt idx="29">
                  <c:v>189.6</c:v>
                </c:pt>
                <c:pt idx="30">
                  <c:v>184.5</c:v>
                </c:pt>
                <c:pt idx="31">
                  <c:v>185.4</c:v>
                </c:pt>
                <c:pt idx="32">
                  <c:v>190.4</c:v>
                </c:pt>
                <c:pt idx="33">
                  <c:v>191</c:v>
                </c:pt>
                <c:pt idx="34">
                  <c:v>185.1</c:v>
                </c:pt>
                <c:pt idx="35">
                  <c:v>185.9</c:v>
                </c:pt>
                <c:pt idx="36">
                  <c:v>194.2</c:v>
                </c:pt>
                <c:pt idx="37">
                  <c:v>188</c:v>
                </c:pt>
                <c:pt idx="38">
                  <c:v>185.1</c:v>
                </c:pt>
                <c:pt idx="39">
                  <c:v>185</c:v>
                </c:pt>
                <c:pt idx="40">
                  <c:v>184.7</c:v>
                </c:pt>
                <c:pt idx="41">
                  <c:v>190</c:v>
                </c:pt>
                <c:pt idx="42">
                  <c:v>187.8</c:v>
                </c:pt>
                <c:pt idx="43">
                  <c:v>183.2</c:v>
                </c:pt>
                <c:pt idx="44">
                  <c:v>185.8</c:v>
                </c:pt>
                <c:pt idx="45">
                  <c:v>187.9</c:v>
                </c:pt>
                <c:pt idx="46">
                  <c:v>187.2</c:v>
                </c:pt>
                <c:pt idx="47">
                  <c:v>187.2</c:v>
                </c:pt>
                <c:pt idx="48">
                  <c:v>182.7</c:v>
                </c:pt>
                <c:pt idx="49">
                  <c:v>186.7</c:v>
                </c:pt>
                <c:pt idx="50">
                  <c:v>183.4</c:v>
                </c:pt>
                <c:pt idx="51">
                  <c:v>184.2</c:v>
                </c:pt>
                <c:pt idx="52">
                  <c:v>183.4</c:v>
                </c:pt>
                <c:pt idx="53">
                  <c:v>185.6</c:v>
                </c:pt>
                <c:pt idx="54">
                  <c:v>186.9</c:v>
                </c:pt>
                <c:pt idx="55">
                  <c:v>182.4</c:v>
                </c:pt>
                <c:pt idx="56">
                  <c:v>184.1</c:v>
                </c:pt>
                <c:pt idx="57">
                  <c:v>182.7</c:v>
                </c:pt>
                <c:pt idx="58">
                  <c:v>185.8</c:v>
                </c:pt>
                <c:pt idx="59">
                  <c:v>180.5</c:v>
                </c:pt>
                <c:pt idx="60">
                  <c:v>184.9</c:v>
                </c:pt>
                <c:pt idx="61">
                  <c:v>183</c:v>
                </c:pt>
                <c:pt idx="62">
                  <c:v>186.1</c:v>
                </c:pt>
                <c:pt idx="63">
                  <c:v>180.4</c:v>
                </c:pt>
              </c:numCache>
            </c:numRef>
          </c:yVal>
          <c:smooth val="0"/>
        </c:ser>
        <c:axId val="3807301"/>
        <c:axId val="34265710"/>
      </c:scatterChart>
      <c:valAx>
        <c:axId val="3807301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25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0.018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265710"/>
        <c:crosses val="autoZero"/>
        <c:crossBetween val="midCat"/>
        <c:dispUnits/>
      </c:valAx>
      <c:valAx>
        <c:axId val="34265710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0.02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0730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325"/>
          <c:y val="0.64775"/>
        </c:manualLayout>
      </c:layout>
      <c:overlay val="0"/>
      <c:txPr>
        <a:bodyPr vert="horz" rot="0"/>
        <a:lstStyle/>
        <a:p>
          <a:pPr>
            <a:defRPr lang="en-US" cap="none" sz="7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65"/>
          <c:w val="0.9625"/>
          <c:h val="0.927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Tabelle3!$S$10</c:f>
              <c:strCache>
                <c:ptCount val="1"/>
                <c:pt idx="0">
                  <c:v>BU6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Tabelle3!$R$11:$R$82</c:f>
              <c:numCache>
                <c:ptCount val="7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1.6</c:v>
                </c:pt>
                <c:pt idx="8">
                  <c:v>1.8</c:v>
                </c:pt>
                <c:pt idx="9">
                  <c:v>2</c:v>
                </c:pt>
                <c:pt idx="10">
                  <c:v>2.1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5.1</c:v>
                </c:pt>
                <c:pt idx="27">
                  <c:v>5.2</c:v>
                </c:pt>
                <c:pt idx="28">
                  <c:v>5.4</c:v>
                </c:pt>
                <c:pt idx="29">
                  <c:v>5.6</c:v>
                </c:pt>
                <c:pt idx="30">
                  <c:v>5.8</c:v>
                </c:pt>
                <c:pt idx="31">
                  <c:v>6</c:v>
                </c:pt>
                <c:pt idx="32">
                  <c:v>6.1</c:v>
                </c:pt>
                <c:pt idx="33">
                  <c:v>6.2</c:v>
                </c:pt>
                <c:pt idx="34">
                  <c:v>6.3</c:v>
                </c:pt>
                <c:pt idx="35">
                  <c:v>6.4</c:v>
                </c:pt>
                <c:pt idx="36">
                  <c:v>6.5</c:v>
                </c:pt>
                <c:pt idx="37">
                  <c:v>6.6</c:v>
                </c:pt>
                <c:pt idx="38">
                  <c:v>6.7</c:v>
                </c:pt>
                <c:pt idx="39">
                  <c:v>6.8</c:v>
                </c:pt>
                <c:pt idx="40">
                  <c:v>6.9</c:v>
                </c:pt>
                <c:pt idx="41">
                  <c:v>7</c:v>
                </c:pt>
                <c:pt idx="42">
                  <c:v>7.1</c:v>
                </c:pt>
                <c:pt idx="43">
                  <c:v>7.2</c:v>
                </c:pt>
                <c:pt idx="44">
                  <c:v>7.3</c:v>
                </c:pt>
                <c:pt idx="45">
                  <c:v>7.4</c:v>
                </c:pt>
                <c:pt idx="46">
                  <c:v>7.5</c:v>
                </c:pt>
                <c:pt idx="47">
                  <c:v>7.6</c:v>
                </c:pt>
                <c:pt idx="48">
                  <c:v>7.7</c:v>
                </c:pt>
                <c:pt idx="49">
                  <c:v>7.8</c:v>
                </c:pt>
                <c:pt idx="50">
                  <c:v>7.9</c:v>
                </c:pt>
                <c:pt idx="51">
                  <c:v>8</c:v>
                </c:pt>
                <c:pt idx="52">
                  <c:v>8.1</c:v>
                </c:pt>
                <c:pt idx="53">
                  <c:v>8.2</c:v>
                </c:pt>
                <c:pt idx="54">
                  <c:v>8.4</c:v>
                </c:pt>
                <c:pt idx="55">
                  <c:v>8.6</c:v>
                </c:pt>
                <c:pt idx="56">
                  <c:v>8.8</c:v>
                </c:pt>
                <c:pt idx="57">
                  <c:v>9</c:v>
                </c:pt>
                <c:pt idx="58">
                  <c:v>9.2</c:v>
                </c:pt>
                <c:pt idx="59">
                  <c:v>9.4</c:v>
                </c:pt>
                <c:pt idx="60">
                  <c:v>9.6</c:v>
                </c:pt>
                <c:pt idx="61">
                  <c:v>9.8</c:v>
                </c:pt>
                <c:pt idx="62">
                  <c:v>10</c:v>
                </c:pt>
                <c:pt idx="63">
                  <c:v>10.1</c:v>
                </c:pt>
                <c:pt idx="64">
                  <c:v>10.2</c:v>
                </c:pt>
                <c:pt idx="65">
                  <c:v>10.3</c:v>
                </c:pt>
                <c:pt idx="66">
                  <c:v>10.36</c:v>
                </c:pt>
                <c:pt idx="67">
                  <c:v>10.4</c:v>
                </c:pt>
                <c:pt idx="68">
                  <c:v>10.4</c:v>
                </c:pt>
                <c:pt idx="69">
                  <c:v>10.44</c:v>
                </c:pt>
                <c:pt idx="70">
                  <c:v>10.5</c:v>
                </c:pt>
                <c:pt idx="71">
                  <c:v>10.6</c:v>
                </c:pt>
              </c:numCache>
            </c:numRef>
          </c:xVal>
          <c:yVal>
            <c:numRef>
              <c:f>Tabelle3!$S$11:$S$82</c:f>
              <c:numCache>
                <c:ptCount val="72"/>
                <c:pt idx="0">
                  <c:v>622</c:v>
                </c:pt>
                <c:pt idx="1">
                  <c:v>645</c:v>
                </c:pt>
                <c:pt idx="2">
                  <c:v>760</c:v>
                </c:pt>
                <c:pt idx="3">
                  <c:v>898</c:v>
                </c:pt>
                <c:pt idx="4">
                  <c:v>970</c:v>
                </c:pt>
                <c:pt idx="5">
                  <c:v>962</c:v>
                </c:pt>
                <c:pt idx="6">
                  <c:v>971</c:v>
                </c:pt>
                <c:pt idx="7">
                  <c:v>1050</c:v>
                </c:pt>
                <c:pt idx="8">
                  <c:v>982</c:v>
                </c:pt>
                <c:pt idx="9">
                  <c:v>1053</c:v>
                </c:pt>
                <c:pt idx="10">
                  <c:v>992</c:v>
                </c:pt>
                <c:pt idx="11">
                  <c:v>1036</c:v>
                </c:pt>
                <c:pt idx="12">
                  <c:v>993</c:v>
                </c:pt>
                <c:pt idx="13">
                  <c:v>981</c:v>
                </c:pt>
                <c:pt idx="14">
                  <c:v>936</c:v>
                </c:pt>
                <c:pt idx="15">
                  <c:v>913</c:v>
                </c:pt>
                <c:pt idx="16">
                  <c:v>827</c:v>
                </c:pt>
                <c:pt idx="17">
                  <c:v>731</c:v>
                </c:pt>
                <c:pt idx="18">
                  <c:v>646</c:v>
                </c:pt>
                <c:pt idx="19">
                  <c:v>556</c:v>
                </c:pt>
                <c:pt idx="20">
                  <c:v>398</c:v>
                </c:pt>
                <c:pt idx="21">
                  <c:v>307</c:v>
                </c:pt>
                <c:pt idx="22">
                  <c:v>192</c:v>
                </c:pt>
                <c:pt idx="23">
                  <c:v>155</c:v>
                </c:pt>
                <c:pt idx="24">
                  <c:v>149</c:v>
                </c:pt>
                <c:pt idx="25">
                  <c:v>168</c:v>
                </c:pt>
                <c:pt idx="26">
                  <c:v>159</c:v>
                </c:pt>
                <c:pt idx="27">
                  <c:v>148</c:v>
                </c:pt>
                <c:pt idx="28">
                  <c:v>165</c:v>
                </c:pt>
                <c:pt idx="29">
                  <c:v>183</c:v>
                </c:pt>
                <c:pt idx="30">
                  <c:v>159</c:v>
                </c:pt>
                <c:pt idx="31">
                  <c:v>142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Tabelle3!$T$10</c:f>
              <c:strCache>
                <c:ptCount val="1"/>
                <c:pt idx="0">
                  <c:v>BU7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Pt>
            <c:idx val="41"/>
            <c:spPr>
              <a:ln w="12700">
                <a:solidFill>
                  <a:srgbClr val="008000"/>
                </a:solidFill>
              </a:ln>
            </c:spPr>
            <c:marker>
              <c:size val="4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Tabelle3!$R$11:$R$82</c:f>
              <c:numCache>
                <c:ptCount val="7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1.6</c:v>
                </c:pt>
                <c:pt idx="8">
                  <c:v>1.8</c:v>
                </c:pt>
                <c:pt idx="9">
                  <c:v>2</c:v>
                </c:pt>
                <c:pt idx="10">
                  <c:v>2.1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5.1</c:v>
                </c:pt>
                <c:pt idx="27">
                  <c:v>5.2</c:v>
                </c:pt>
                <c:pt idx="28">
                  <c:v>5.4</c:v>
                </c:pt>
                <c:pt idx="29">
                  <c:v>5.6</c:v>
                </c:pt>
                <c:pt idx="30">
                  <c:v>5.8</c:v>
                </c:pt>
                <c:pt idx="31">
                  <c:v>6</c:v>
                </c:pt>
                <c:pt idx="32">
                  <c:v>6.1</c:v>
                </c:pt>
                <c:pt idx="33">
                  <c:v>6.2</c:v>
                </c:pt>
                <c:pt idx="34">
                  <c:v>6.3</c:v>
                </c:pt>
                <c:pt idx="35">
                  <c:v>6.4</c:v>
                </c:pt>
                <c:pt idx="36">
                  <c:v>6.5</c:v>
                </c:pt>
                <c:pt idx="37">
                  <c:v>6.6</c:v>
                </c:pt>
                <c:pt idx="38">
                  <c:v>6.7</c:v>
                </c:pt>
                <c:pt idx="39">
                  <c:v>6.8</c:v>
                </c:pt>
                <c:pt idx="40">
                  <c:v>6.9</c:v>
                </c:pt>
                <c:pt idx="41">
                  <c:v>7</c:v>
                </c:pt>
                <c:pt idx="42">
                  <c:v>7.1</c:v>
                </c:pt>
                <c:pt idx="43">
                  <c:v>7.2</c:v>
                </c:pt>
                <c:pt idx="44">
                  <c:v>7.3</c:v>
                </c:pt>
                <c:pt idx="45">
                  <c:v>7.4</c:v>
                </c:pt>
                <c:pt idx="46">
                  <c:v>7.5</c:v>
                </c:pt>
                <c:pt idx="47">
                  <c:v>7.6</c:v>
                </c:pt>
                <c:pt idx="48">
                  <c:v>7.7</c:v>
                </c:pt>
                <c:pt idx="49">
                  <c:v>7.8</c:v>
                </c:pt>
                <c:pt idx="50">
                  <c:v>7.9</c:v>
                </c:pt>
                <c:pt idx="51">
                  <c:v>8</c:v>
                </c:pt>
                <c:pt idx="52">
                  <c:v>8.1</c:v>
                </c:pt>
                <c:pt idx="53">
                  <c:v>8.2</c:v>
                </c:pt>
                <c:pt idx="54">
                  <c:v>8.4</c:v>
                </c:pt>
                <c:pt idx="55">
                  <c:v>8.6</c:v>
                </c:pt>
                <c:pt idx="56">
                  <c:v>8.8</c:v>
                </c:pt>
                <c:pt idx="57">
                  <c:v>9</c:v>
                </c:pt>
                <c:pt idx="58">
                  <c:v>9.2</c:v>
                </c:pt>
                <c:pt idx="59">
                  <c:v>9.4</c:v>
                </c:pt>
                <c:pt idx="60">
                  <c:v>9.6</c:v>
                </c:pt>
                <c:pt idx="61">
                  <c:v>9.8</c:v>
                </c:pt>
                <c:pt idx="62">
                  <c:v>10</c:v>
                </c:pt>
                <c:pt idx="63">
                  <c:v>10.1</c:v>
                </c:pt>
                <c:pt idx="64">
                  <c:v>10.2</c:v>
                </c:pt>
                <c:pt idx="65">
                  <c:v>10.3</c:v>
                </c:pt>
                <c:pt idx="66">
                  <c:v>10.36</c:v>
                </c:pt>
                <c:pt idx="67">
                  <c:v>10.4</c:v>
                </c:pt>
                <c:pt idx="68">
                  <c:v>10.4</c:v>
                </c:pt>
                <c:pt idx="69">
                  <c:v>10.44</c:v>
                </c:pt>
                <c:pt idx="70">
                  <c:v>10.5</c:v>
                </c:pt>
                <c:pt idx="71">
                  <c:v>10.6</c:v>
                </c:pt>
              </c:numCache>
            </c:numRef>
          </c:xVal>
          <c:yVal>
            <c:numRef>
              <c:f>Tabelle3!$T$11:$T$82</c:f>
              <c:numCache>
                <c:ptCount val="72"/>
                <c:pt idx="10">
                  <c:v>136</c:v>
                </c:pt>
                <c:pt idx="16">
                  <c:v>159</c:v>
                </c:pt>
                <c:pt idx="18">
                  <c:v>171</c:v>
                </c:pt>
                <c:pt idx="19">
                  <c:v>178</c:v>
                </c:pt>
                <c:pt idx="20">
                  <c:v>164</c:v>
                </c:pt>
                <c:pt idx="21">
                  <c:v>153</c:v>
                </c:pt>
                <c:pt idx="22">
                  <c:v>147</c:v>
                </c:pt>
                <c:pt idx="23">
                  <c:v>208</c:v>
                </c:pt>
                <c:pt idx="24">
                  <c:v>300</c:v>
                </c:pt>
                <c:pt idx="25">
                  <c:v>460</c:v>
                </c:pt>
                <c:pt idx="26">
                  <c:v>477</c:v>
                </c:pt>
                <c:pt idx="27">
                  <c:v>574</c:v>
                </c:pt>
                <c:pt idx="28">
                  <c:v>638</c:v>
                </c:pt>
                <c:pt idx="29">
                  <c:v>689</c:v>
                </c:pt>
                <c:pt idx="30">
                  <c:v>754</c:v>
                </c:pt>
                <c:pt idx="31">
                  <c:v>907</c:v>
                </c:pt>
                <c:pt idx="32">
                  <c:v>898</c:v>
                </c:pt>
                <c:pt idx="33">
                  <c:v>895</c:v>
                </c:pt>
                <c:pt idx="34">
                  <c:v>932</c:v>
                </c:pt>
                <c:pt idx="35">
                  <c:v>1047</c:v>
                </c:pt>
                <c:pt idx="36">
                  <c:v>954</c:v>
                </c:pt>
                <c:pt idx="37">
                  <c:v>966</c:v>
                </c:pt>
                <c:pt idx="38">
                  <c:v>1003</c:v>
                </c:pt>
                <c:pt idx="39">
                  <c:v>947</c:v>
                </c:pt>
                <c:pt idx="40">
                  <c:v>1046</c:v>
                </c:pt>
                <c:pt idx="41">
                  <c:v>954</c:v>
                </c:pt>
                <c:pt idx="42">
                  <c:v>991</c:v>
                </c:pt>
                <c:pt idx="43">
                  <c:v>1016</c:v>
                </c:pt>
                <c:pt idx="44">
                  <c:v>997</c:v>
                </c:pt>
                <c:pt idx="45">
                  <c:v>1012</c:v>
                </c:pt>
                <c:pt idx="46">
                  <c:v>998</c:v>
                </c:pt>
                <c:pt idx="47">
                  <c:v>1019</c:v>
                </c:pt>
                <c:pt idx="48">
                  <c:v>931</c:v>
                </c:pt>
                <c:pt idx="49">
                  <c:v>991</c:v>
                </c:pt>
                <c:pt idx="50">
                  <c:v>968</c:v>
                </c:pt>
                <c:pt idx="51">
                  <c:v>880</c:v>
                </c:pt>
                <c:pt idx="52">
                  <c:v>874</c:v>
                </c:pt>
                <c:pt idx="53">
                  <c:v>798</c:v>
                </c:pt>
                <c:pt idx="54">
                  <c:v>789</c:v>
                </c:pt>
                <c:pt idx="55">
                  <c:v>720</c:v>
                </c:pt>
                <c:pt idx="56">
                  <c:v>638</c:v>
                </c:pt>
                <c:pt idx="57">
                  <c:v>520</c:v>
                </c:pt>
                <c:pt idx="58">
                  <c:v>431</c:v>
                </c:pt>
                <c:pt idx="59">
                  <c:v>318</c:v>
                </c:pt>
                <c:pt idx="60">
                  <c:v>170</c:v>
                </c:pt>
                <c:pt idx="61">
                  <c:v>155</c:v>
                </c:pt>
                <c:pt idx="62">
                  <c:v>166</c:v>
                </c:pt>
                <c:pt idx="63">
                  <c:v>149</c:v>
                </c:pt>
                <c:pt idx="64">
                  <c:v>135</c:v>
                </c:pt>
                <c:pt idx="65">
                  <c:v>158</c:v>
                </c:pt>
                <c:pt idx="66">
                  <c:v>159</c:v>
                </c:pt>
                <c:pt idx="67">
                  <c:v>181</c:v>
                </c:pt>
                <c:pt idx="68">
                  <c:v>141</c:v>
                </c:pt>
                <c:pt idx="69">
                  <c:v>157</c:v>
                </c:pt>
                <c:pt idx="70">
                  <c:v>149</c:v>
                </c:pt>
                <c:pt idx="71">
                  <c:v>150</c:v>
                </c:pt>
              </c:numCache>
            </c:numRef>
          </c:yVal>
          <c:smooth val="0"/>
        </c:ser>
        <c:axId val="39955935"/>
        <c:axId val="24059096"/>
      </c:scatterChart>
      <c:valAx>
        <c:axId val="39955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059096"/>
        <c:crosses val="autoZero"/>
        <c:crossBetween val="midCat"/>
        <c:dispUnits/>
      </c:valAx>
      <c:valAx>
        <c:axId val="240590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99559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275"/>
          <c:y val="0.208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65"/>
          <c:w val="0.9625"/>
          <c:h val="0.927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Tabelle3!$S$10</c:f>
              <c:strCache>
                <c:ptCount val="1"/>
                <c:pt idx="0">
                  <c:v>BU6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Tabelle3!$R$33:$R$71</c:f>
              <c:numCache>
                <c:ptCount val="39"/>
                <c:pt idx="0">
                  <c:v>4.4</c:v>
                </c:pt>
                <c:pt idx="1">
                  <c:v>4.6</c:v>
                </c:pt>
                <c:pt idx="2">
                  <c:v>4.8</c:v>
                </c:pt>
                <c:pt idx="3">
                  <c:v>5</c:v>
                </c:pt>
                <c:pt idx="4">
                  <c:v>5.1</c:v>
                </c:pt>
                <c:pt idx="5">
                  <c:v>5.2</c:v>
                </c:pt>
                <c:pt idx="6">
                  <c:v>5.4</c:v>
                </c:pt>
                <c:pt idx="7">
                  <c:v>5.6</c:v>
                </c:pt>
                <c:pt idx="8">
                  <c:v>5.8</c:v>
                </c:pt>
                <c:pt idx="9">
                  <c:v>6</c:v>
                </c:pt>
                <c:pt idx="10">
                  <c:v>6.1</c:v>
                </c:pt>
                <c:pt idx="11">
                  <c:v>6.2</c:v>
                </c:pt>
                <c:pt idx="12">
                  <c:v>6.3</c:v>
                </c:pt>
                <c:pt idx="13">
                  <c:v>6.4</c:v>
                </c:pt>
                <c:pt idx="14">
                  <c:v>6.5</c:v>
                </c:pt>
                <c:pt idx="15">
                  <c:v>6.6</c:v>
                </c:pt>
                <c:pt idx="16">
                  <c:v>6.7</c:v>
                </c:pt>
                <c:pt idx="17">
                  <c:v>6.8</c:v>
                </c:pt>
                <c:pt idx="18">
                  <c:v>6.9</c:v>
                </c:pt>
                <c:pt idx="19">
                  <c:v>7</c:v>
                </c:pt>
                <c:pt idx="20">
                  <c:v>7.1</c:v>
                </c:pt>
                <c:pt idx="21">
                  <c:v>7.2</c:v>
                </c:pt>
                <c:pt idx="22">
                  <c:v>7.3</c:v>
                </c:pt>
                <c:pt idx="23">
                  <c:v>7.4</c:v>
                </c:pt>
                <c:pt idx="24">
                  <c:v>7.5</c:v>
                </c:pt>
                <c:pt idx="25">
                  <c:v>7.6</c:v>
                </c:pt>
                <c:pt idx="26">
                  <c:v>7.7</c:v>
                </c:pt>
                <c:pt idx="27">
                  <c:v>7.8</c:v>
                </c:pt>
                <c:pt idx="28">
                  <c:v>7.9</c:v>
                </c:pt>
                <c:pt idx="29">
                  <c:v>8</c:v>
                </c:pt>
                <c:pt idx="30">
                  <c:v>8.1</c:v>
                </c:pt>
                <c:pt idx="31">
                  <c:v>8.2</c:v>
                </c:pt>
                <c:pt idx="32">
                  <c:v>8.4</c:v>
                </c:pt>
                <c:pt idx="33">
                  <c:v>8.6</c:v>
                </c:pt>
                <c:pt idx="34">
                  <c:v>8.8</c:v>
                </c:pt>
                <c:pt idx="35">
                  <c:v>9</c:v>
                </c:pt>
                <c:pt idx="36">
                  <c:v>9.2</c:v>
                </c:pt>
                <c:pt idx="37">
                  <c:v>9.4</c:v>
                </c:pt>
                <c:pt idx="38">
                  <c:v>9.6</c:v>
                </c:pt>
              </c:numCache>
            </c:numRef>
          </c:xVal>
          <c:yVal>
            <c:numRef>
              <c:f>Tabelle3!$S$33:$S$71</c:f>
              <c:numCache>
                <c:ptCount val="39"/>
                <c:pt idx="0">
                  <c:v>192</c:v>
                </c:pt>
                <c:pt idx="1">
                  <c:v>155</c:v>
                </c:pt>
                <c:pt idx="2">
                  <c:v>149</c:v>
                </c:pt>
                <c:pt idx="3">
                  <c:v>168</c:v>
                </c:pt>
                <c:pt idx="4">
                  <c:v>159</c:v>
                </c:pt>
                <c:pt idx="5">
                  <c:v>148</c:v>
                </c:pt>
                <c:pt idx="6">
                  <c:v>165</c:v>
                </c:pt>
                <c:pt idx="7">
                  <c:v>183</c:v>
                </c:pt>
                <c:pt idx="8">
                  <c:v>159</c:v>
                </c:pt>
                <c:pt idx="9">
                  <c:v>142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Tabelle3!$T$10</c:f>
              <c:strCache>
                <c:ptCount val="1"/>
                <c:pt idx="0">
                  <c:v>BU7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Pt>
            <c:idx val="41"/>
            <c:spPr>
              <a:ln w="12700">
                <a:solidFill>
                  <a:srgbClr val="008000"/>
                </a:solidFill>
              </a:ln>
            </c:spPr>
            <c:marker>
              <c:size val="4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Tabelle3!$R$33:$R$71</c:f>
              <c:numCache>
                <c:ptCount val="39"/>
                <c:pt idx="0">
                  <c:v>4.4</c:v>
                </c:pt>
                <c:pt idx="1">
                  <c:v>4.6</c:v>
                </c:pt>
                <c:pt idx="2">
                  <c:v>4.8</c:v>
                </c:pt>
                <c:pt idx="3">
                  <c:v>5</c:v>
                </c:pt>
                <c:pt idx="4">
                  <c:v>5.1</c:v>
                </c:pt>
                <c:pt idx="5">
                  <c:v>5.2</c:v>
                </c:pt>
                <c:pt idx="6">
                  <c:v>5.4</c:v>
                </c:pt>
                <c:pt idx="7">
                  <c:v>5.6</c:v>
                </c:pt>
                <c:pt idx="8">
                  <c:v>5.8</c:v>
                </c:pt>
                <c:pt idx="9">
                  <c:v>6</c:v>
                </c:pt>
                <c:pt idx="10">
                  <c:v>6.1</c:v>
                </c:pt>
                <c:pt idx="11">
                  <c:v>6.2</c:v>
                </c:pt>
                <c:pt idx="12">
                  <c:v>6.3</c:v>
                </c:pt>
                <c:pt idx="13">
                  <c:v>6.4</c:v>
                </c:pt>
                <c:pt idx="14">
                  <c:v>6.5</c:v>
                </c:pt>
                <c:pt idx="15">
                  <c:v>6.6</c:v>
                </c:pt>
                <c:pt idx="16">
                  <c:v>6.7</c:v>
                </c:pt>
                <c:pt idx="17">
                  <c:v>6.8</c:v>
                </c:pt>
                <c:pt idx="18">
                  <c:v>6.9</c:v>
                </c:pt>
                <c:pt idx="19">
                  <c:v>7</c:v>
                </c:pt>
                <c:pt idx="20">
                  <c:v>7.1</c:v>
                </c:pt>
                <c:pt idx="21">
                  <c:v>7.2</c:v>
                </c:pt>
                <c:pt idx="22">
                  <c:v>7.3</c:v>
                </c:pt>
                <c:pt idx="23">
                  <c:v>7.4</c:v>
                </c:pt>
                <c:pt idx="24">
                  <c:v>7.5</c:v>
                </c:pt>
                <c:pt idx="25">
                  <c:v>7.6</c:v>
                </c:pt>
                <c:pt idx="26">
                  <c:v>7.7</c:v>
                </c:pt>
                <c:pt idx="27">
                  <c:v>7.8</c:v>
                </c:pt>
                <c:pt idx="28">
                  <c:v>7.9</c:v>
                </c:pt>
                <c:pt idx="29">
                  <c:v>8</c:v>
                </c:pt>
                <c:pt idx="30">
                  <c:v>8.1</c:v>
                </c:pt>
                <c:pt idx="31">
                  <c:v>8.2</c:v>
                </c:pt>
                <c:pt idx="32">
                  <c:v>8.4</c:v>
                </c:pt>
                <c:pt idx="33">
                  <c:v>8.6</c:v>
                </c:pt>
                <c:pt idx="34">
                  <c:v>8.8</c:v>
                </c:pt>
                <c:pt idx="35">
                  <c:v>9</c:v>
                </c:pt>
                <c:pt idx="36">
                  <c:v>9.2</c:v>
                </c:pt>
                <c:pt idx="37">
                  <c:v>9.4</c:v>
                </c:pt>
                <c:pt idx="38">
                  <c:v>9.6</c:v>
                </c:pt>
              </c:numCache>
            </c:numRef>
          </c:xVal>
          <c:yVal>
            <c:numRef>
              <c:f>Tabelle3!$T$33:$T$71</c:f>
              <c:numCache>
                <c:ptCount val="39"/>
                <c:pt idx="0">
                  <c:v>147</c:v>
                </c:pt>
                <c:pt idx="1">
                  <c:v>208</c:v>
                </c:pt>
                <c:pt idx="2">
                  <c:v>300</c:v>
                </c:pt>
                <c:pt idx="3">
                  <c:v>460</c:v>
                </c:pt>
                <c:pt idx="4">
                  <c:v>477</c:v>
                </c:pt>
                <c:pt idx="5">
                  <c:v>574</c:v>
                </c:pt>
                <c:pt idx="6">
                  <c:v>638</c:v>
                </c:pt>
                <c:pt idx="7">
                  <c:v>689</c:v>
                </c:pt>
                <c:pt idx="8">
                  <c:v>754</c:v>
                </c:pt>
                <c:pt idx="9">
                  <c:v>907</c:v>
                </c:pt>
                <c:pt idx="10">
                  <c:v>898</c:v>
                </c:pt>
                <c:pt idx="11">
                  <c:v>895</c:v>
                </c:pt>
                <c:pt idx="12">
                  <c:v>932</c:v>
                </c:pt>
                <c:pt idx="13">
                  <c:v>1047</c:v>
                </c:pt>
                <c:pt idx="14">
                  <c:v>954</c:v>
                </c:pt>
                <c:pt idx="15">
                  <c:v>966</c:v>
                </c:pt>
                <c:pt idx="16">
                  <c:v>1003</c:v>
                </c:pt>
                <c:pt idx="17">
                  <c:v>947</c:v>
                </c:pt>
                <c:pt idx="18">
                  <c:v>1046</c:v>
                </c:pt>
                <c:pt idx="19">
                  <c:v>954</c:v>
                </c:pt>
                <c:pt idx="20">
                  <c:v>991</c:v>
                </c:pt>
                <c:pt idx="21">
                  <c:v>1016</c:v>
                </c:pt>
                <c:pt idx="22">
                  <c:v>997</c:v>
                </c:pt>
                <c:pt idx="23">
                  <c:v>1012</c:v>
                </c:pt>
                <c:pt idx="24">
                  <c:v>998</c:v>
                </c:pt>
                <c:pt idx="25">
                  <c:v>1019</c:v>
                </c:pt>
                <c:pt idx="26">
                  <c:v>931</c:v>
                </c:pt>
                <c:pt idx="27">
                  <c:v>991</c:v>
                </c:pt>
                <c:pt idx="28">
                  <c:v>968</c:v>
                </c:pt>
                <c:pt idx="29">
                  <c:v>880</c:v>
                </c:pt>
                <c:pt idx="30">
                  <c:v>874</c:v>
                </c:pt>
                <c:pt idx="31">
                  <c:v>798</c:v>
                </c:pt>
                <c:pt idx="32">
                  <c:v>789</c:v>
                </c:pt>
                <c:pt idx="33">
                  <c:v>720</c:v>
                </c:pt>
                <c:pt idx="34">
                  <c:v>638</c:v>
                </c:pt>
                <c:pt idx="35">
                  <c:v>520</c:v>
                </c:pt>
                <c:pt idx="36">
                  <c:v>431</c:v>
                </c:pt>
                <c:pt idx="37">
                  <c:v>318</c:v>
                </c:pt>
                <c:pt idx="38">
                  <c:v>170</c:v>
                </c:pt>
              </c:numCache>
            </c:numRef>
          </c:yVal>
          <c:smooth val="0"/>
        </c:ser>
        <c:axId val="15205273"/>
        <c:axId val="2629730"/>
      </c:scatterChart>
      <c:valAx>
        <c:axId val="15205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629730"/>
        <c:crosses val="autoZero"/>
        <c:crossBetween val="midCat"/>
        <c:dispUnits/>
      </c:valAx>
      <c:valAx>
        <c:axId val="26297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2052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"/>
          <c:y val="0.208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65"/>
          <c:w val="0.9625"/>
          <c:h val="0.927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Tabelle3!$S$10</c:f>
              <c:strCache>
                <c:ptCount val="1"/>
                <c:pt idx="0">
                  <c:v>BU6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Tabelle3!$R$12:$R$33</c:f>
              <c:numCache>
                <c:ptCount val="22"/>
                <c:pt idx="0">
                  <c:v>0.2</c:v>
                </c:pt>
                <c:pt idx="1">
                  <c:v>0.4</c:v>
                </c:pt>
                <c:pt idx="2">
                  <c:v>0.8</c:v>
                </c:pt>
                <c:pt idx="3">
                  <c:v>1</c:v>
                </c:pt>
                <c:pt idx="4">
                  <c:v>1.2</c:v>
                </c:pt>
                <c:pt idx="5">
                  <c:v>1.4</c:v>
                </c:pt>
                <c:pt idx="6">
                  <c:v>1.6</c:v>
                </c:pt>
                <c:pt idx="7">
                  <c:v>1.8</c:v>
                </c:pt>
                <c:pt idx="8">
                  <c:v>2</c:v>
                </c:pt>
                <c:pt idx="9">
                  <c:v>2.1</c:v>
                </c:pt>
                <c:pt idx="10">
                  <c:v>2.2</c:v>
                </c:pt>
                <c:pt idx="11">
                  <c:v>2.4</c:v>
                </c:pt>
                <c:pt idx="12">
                  <c:v>2.6</c:v>
                </c:pt>
                <c:pt idx="13">
                  <c:v>2.8</c:v>
                </c:pt>
                <c:pt idx="14">
                  <c:v>3</c:v>
                </c:pt>
                <c:pt idx="15">
                  <c:v>3.2</c:v>
                </c:pt>
                <c:pt idx="16">
                  <c:v>3.4</c:v>
                </c:pt>
                <c:pt idx="17">
                  <c:v>3.6</c:v>
                </c:pt>
                <c:pt idx="18">
                  <c:v>3.8</c:v>
                </c:pt>
                <c:pt idx="19">
                  <c:v>4</c:v>
                </c:pt>
                <c:pt idx="20">
                  <c:v>4.2</c:v>
                </c:pt>
                <c:pt idx="21">
                  <c:v>4.4</c:v>
                </c:pt>
              </c:numCache>
            </c:numRef>
          </c:xVal>
          <c:yVal>
            <c:numRef>
              <c:f>Tabelle3!$S$12:$S$33</c:f>
              <c:numCache>
                <c:ptCount val="22"/>
                <c:pt idx="0">
                  <c:v>645</c:v>
                </c:pt>
                <c:pt idx="1">
                  <c:v>760</c:v>
                </c:pt>
                <c:pt idx="2">
                  <c:v>898</c:v>
                </c:pt>
                <c:pt idx="3">
                  <c:v>970</c:v>
                </c:pt>
                <c:pt idx="4">
                  <c:v>962</c:v>
                </c:pt>
                <c:pt idx="5">
                  <c:v>971</c:v>
                </c:pt>
                <c:pt idx="6">
                  <c:v>1050</c:v>
                </c:pt>
                <c:pt idx="7">
                  <c:v>982</c:v>
                </c:pt>
                <c:pt idx="8">
                  <c:v>1053</c:v>
                </c:pt>
                <c:pt idx="9">
                  <c:v>992</c:v>
                </c:pt>
                <c:pt idx="10">
                  <c:v>1036</c:v>
                </c:pt>
                <c:pt idx="11">
                  <c:v>993</c:v>
                </c:pt>
                <c:pt idx="12">
                  <c:v>981</c:v>
                </c:pt>
                <c:pt idx="13">
                  <c:v>936</c:v>
                </c:pt>
                <c:pt idx="14">
                  <c:v>913</c:v>
                </c:pt>
                <c:pt idx="15">
                  <c:v>827</c:v>
                </c:pt>
                <c:pt idx="16">
                  <c:v>731</c:v>
                </c:pt>
                <c:pt idx="17">
                  <c:v>646</c:v>
                </c:pt>
                <c:pt idx="18">
                  <c:v>556</c:v>
                </c:pt>
                <c:pt idx="19">
                  <c:v>398</c:v>
                </c:pt>
                <c:pt idx="20">
                  <c:v>307</c:v>
                </c:pt>
                <c:pt idx="21">
                  <c:v>192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Tabelle3!$T$10</c:f>
              <c:strCache>
                <c:ptCount val="1"/>
                <c:pt idx="0">
                  <c:v>BU7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Pt>
            <c:idx val="41"/>
            <c:spPr>
              <a:ln w="12700">
                <a:solidFill>
                  <a:srgbClr val="008000"/>
                </a:solidFill>
              </a:ln>
            </c:spPr>
            <c:marker>
              <c:size val="4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Tabelle3!$R$12:$R$33</c:f>
              <c:numCache>
                <c:ptCount val="22"/>
                <c:pt idx="0">
                  <c:v>0.2</c:v>
                </c:pt>
                <c:pt idx="1">
                  <c:v>0.4</c:v>
                </c:pt>
                <c:pt idx="2">
                  <c:v>0.8</c:v>
                </c:pt>
                <c:pt idx="3">
                  <c:v>1</c:v>
                </c:pt>
                <c:pt idx="4">
                  <c:v>1.2</c:v>
                </c:pt>
                <c:pt idx="5">
                  <c:v>1.4</c:v>
                </c:pt>
                <c:pt idx="6">
                  <c:v>1.6</c:v>
                </c:pt>
                <c:pt idx="7">
                  <c:v>1.8</c:v>
                </c:pt>
                <c:pt idx="8">
                  <c:v>2</c:v>
                </c:pt>
                <c:pt idx="9">
                  <c:v>2.1</c:v>
                </c:pt>
                <c:pt idx="10">
                  <c:v>2.2</c:v>
                </c:pt>
                <c:pt idx="11">
                  <c:v>2.4</c:v>
                </c:pt>
                <c:pt idx="12">
                  <c:v>2.6</c:v>
                </c:pt>
                <c:pt idx="13">
                  <c:v>2.8</c:v>
                </c:pt>
                <c:pt idx="14">
                  <c:v>3</c:v>
                </c:pt>
                <c:pt idx="15">
                  <c:v>3.2</c:v>
                </c:pt>
                <c:pt idx="16">
                  <c:v>3.4</c:v>
                </c:pt>
                <c:pt idx="17">
                  <c:v>3.6</c:v>
                </c:pt>
                <c:pt idx="18">
                  <c:v>3.8</c:v>
                </c:pt>
                <c:pt idx="19">
                  <c:v>4</c:v>
                </c:pt>
                <c:pt idx="20">
                  <c:v>4.2</c:v>
                </c:pt>
                <c:pt idx="21">
                  <c:v>4.4</c:v>
                </c:pt>
              </c:numCache>
            </c:numRef>
          </c:xVal>
          <c:yVal>
            <c:numRef>
              <c:f>Tabelle3!$T$12:$T$33</c:f>
              <c:numCache>
                <c:ptCount val="22"/>
                <c:pt idx="9">
                  <c:v>136</c:v>
                </c:pt>
                <c:pt idx="15">
                  <c:v>159</c:v>
                </c:pt>
                <c:pt idx="17">
                  <c:v>171</c:v>
                </c:pt>
                <c:pt idx="18">
                  <c:v>178</c:v>
                </c:pt>
                <c:pt idx="19">
                  <c:v>164</c:v>
                </c:pt>
                <c:pt idx="20">
                  <c:v>153</c:v>
                </c:pt>
                <c:pt idx="21">
                  <c:v>147</c:v>
                </c:pt>
              </c:numCache>
            </c:numRef>
          </c:yVal>
          <c:smooth val="0"/>
        </c:ser>
        <c:axId val="23667571"/>
        <c:axId val="11681548"/>
      </c:scatterChart>
      <c:valAx>
        <c:axId val="23667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1681548"/>
        <c:crosses val="autoZero"/>
        <c:crossBetween val="midCat"/>
        <c:dispUnits/>
      </c:valAx>
      <c:valAx>
        <c:axId val="116815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36675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"/>
          <c:y val="0.208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Tabelle3!$S$10</c:f>
              <c:strCache>
                <c:ptCount val="1"/>
                <c:pt idx="0">
                  <c:v>BU6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Tabelle3!$R$11:$R$82</c:f>
              <c:numCache>
                <c:ptCount val="7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1.6</c:v>
                </c:pt>
                <c:pt idx="8">
                  <c:v>1.8</c:v>
                </c:pt>
                <c:pt idx="9">
                  <c:v>2</c:v>
                </c:pt>
                <c:pt idx="10">
                  <c:v>2.1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5.1</c:v>
                </c:pt>
                <c:pt idx="27">
                  <c:v>5.2</c:v>
                </c:pt>
                <c:pt idx="28">
                  <c:v>5.4</c:v>
                </c:pt>
                <c:pt idx="29">
                  <c:v>5.6</c:v>
                </c:pt>
                <c:pt idx="30">
                  <c:v>5.8</c:v>
                </c:pt>
                <c:pt idx="31">
                  <c:v>6</c:v>
                </c:pt>
                <c:pt idx="32">
                  <c:v>6.1</c:v>
                </c:pt>
                <c:pt idx="33">
                  <c:v>6.2</c:v>
                </c:pt>
                <c:pt idx="34">
                  <c:v>6.3</c:v>
                </c:pt>
                <c:pt idx="35">
                  <c:v>6.4</c:v>
                </c:pt>
                <c:pt idx="36">
                  <c:v>6.5</c:v>
                </c:pt>
                <c:pt idx="37">
                  <c:v>6.6</c:v>
                </c:pt>
                <c:pt idx="38">
                  <c:v>6.7</c:v>
                </c:pt>
                <c:pt idx="39">
                  <c:v>6.8</c:v>
                </c:pt>
                <c:pt idx="40">
                  <c:v>6.9</c:v>
                </c:pt>
                <c:pt idx="41">
                  <c:v>7</c:v>
                </c:pt>
                <c:pt idx="42">
                  <c:v>7.1</c:v>
                </c:pt>
                <c:pt idx="43">
                  <c:v>7.2</c:v>
                </c:pt>
                <c:pt idx="44">
                  <c:v>7.3</c:v>
                </c:pt>
                <c:pt idx="45">
                  <c:v>7.4</c:v>
                </c:pt>
                <c:pt idx="46">
                  <c:v>7.5</c:v>
                </c:pt>
                <c:pt idx="47">
                  <c:v>7.6</c:v>
                </c:pt>
                <c:pt idx="48">
                  <c:v>7.7</c:v>
                </c:pt>
                <c:pt idx="49">
                  <c:v>7.8</c:v>
                </c:pt>
                <c:pt idx="50">
                  <c:v>7.9</c:v>
                </c:pt>
                <c:pt idx="51">
                  <c:v>8</c:v>
                </c:pt>
                <c:pt idx="52">
                  <c:v>8.1</c:v>
                </c:pt>
                <c:pt idx="53">
                  <c:v>8.2</c:v>
                </c:pt>
                <c:pt idx="54">
                  <c:v>8.4</c:v>
                </c:pt>
                <c:pt idx="55">
                  <c:v>8.6</c:v>
                </c:pt>
                <c:pt idx="56">
                  <c:v>8.8</c:v>
                </c:pt>
                <c:pt idx="57">
                  <c:v>9</c:v>
                </c:pt>
                <c:pt idx="58">
                  <c:v>9.2</c:v>
                </c:pt>
                <c:pt idx="59">
                  <c:v>9.4</c:v>
                </c:pt>
                <c:pt idx="60">
                  <c:v>9.6</c:v>
                </c:pt>
                <c:pt idx="61">
                  <c:v>9.8</c:v>
                </c:pt>
                <c:pt idx="62">
                  <c:v>10</c:v>
                </c:pt>
                <c:pt idx="63">
                  <c:v>10.1</c:v>
                </c:pt>
                <c:pt idx="64">
                  <c:v>10.2</c:v>
                </c:pt>
                <c:pt idx="65">
                  <c:v>10.3</c:v>
                </c:pt>
                <c:pt idx="66">
                  <c:v>10.36</c:v>
                </c:pt>
                <c:pt idx="67">
                  <c:v>10.4</c:v>
                </c:pt>
                <c:pt idx="68">
                  <c:v>10.4</c:v>
                </c:pt>
                <c:pt idx="69">
                  <c:v>10.44</c:v>
                </c:pt>
                <c:pt idx="70">
                  <c:v>10.5</c:v>
                </c:pt>
                <c:pt idx="71">
                  <c:v>10.6</c:v>
                </c:pt>
              </c:numCache>
            </c:numRef>
          </c:xVal>
          <c:yVal>
            <c:numRef>
              <c:f>Tabelle3!$S$11:$S$82</c:f>
              <c:numCache>
                <c:ptCount val="72"/>
                <c:pt idx="0">
                  <c:v>622</c:v>
                </c:pt>
                <c:pt idx="1">
                  <c:v>645</c:v>
                </c:pt>
                <c:pt idx="2">
                  <c:v>760</c:v>
                </c:pt>
                <c:pt idx="3">
                  <c:v>898</c:v>
                </c:pt>
                <c:pt idx="4">
                  <c:v>970</c:v>
                </c:pt>
                <c:pt idx="5">
                  <c:v>962</c:v>
                </c:pt>
                <c:pt idx="6">
                  <c:v>971</c:v>
                </c:pt>
                <c:pt idx="7">
                  <c:v>1050</c:v>
                </c:pt>
                <c:pt idx="8">
                  <c:v>982</c:v>
                </c:pt>
                <c:pt idx="9">
                  <c:v>1053</c:v>
                </c:pt>
                <c:pt idx="10">
                  <c:v>992</c:v>
                </c:pt>
                <c:pt idx="11">
                  <c:v>1036</c:v>
                </c:pt>
                <c:pt idx="12">
                  <c:v>993</c:v>
                </c:pt>
                <c:pt idx="13">
                  <c:v>981</c:v>
                </c:pt>
                <c:pt idx="14">
                  <c:v>936</c:v>
                </c:pt>
                <c:pt idx="15">
                  <c:v>913</c:v>
                </c:pt>
                <c:pt idx="16">
                  <c:v>827</c:v>
                </c:pt>
                <c:pt idx="17">
                  <c:v>731</c:v>
                </c:pt>
                <c:pt idx="18">
                  <c:v>646</c:v>
                </c:pt>
                <c:pt idx="19">
                  <c:v>556</c:v>
                </c:pt>
                <c:pt idx="20">
                  <c:v>398</c:v>
                </c:pt>
                <c:pt idx="21">
                  <c:v>307</c:v>
                </c:pt>
                <c:pt idx="22">
                  <c:v>192</c:v>
                </c:pt>
                <c:pt idx="23">
                  <c:v>155</c:v>
                </c:pt>
                <c:pt idx="24">
                  <c:v>149</c:v>
                </c:pt>
                <c:pt idx="25">
                  <c:v>168</c:v>
                </c:pt>
                <c:pt idx="26">
                  <c:v>159</c:v>
                </c:pt>
                <c:pt idx="27">
                  <c:v>148</c:v>
                </c:pt>
                <c:pt idx="28">
                  <c:v>165</c:v>
                </c:pt>
                <c:pt idx="29">
                  <c:v>183</c:v>
                </c:pt>
                <c:pt idx="30">
                  <c:v>159</c:v>
                </c:pt>
                <c:pt idx="31">
                  <c:v>142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Tabelle3!$T$10</c:f>
              <c:strCache>
                <c:ptCount val="1"/>
                <c:pt idx="0">
                  <c:v>BU7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Tabelle3!$R$11:$R$82</c:f>
              <c:numCache>
                <c:ptCount val="7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1.6</c:v>
                </c:pt>
                <c:pt idx="8">
                  <c:v>1.8</c:v>
                </c:pt>
                <c:pt idx="9">
                  <c:v>2</c:v>
                </c:pt>
                <c:pt idx="10">
                  <c:v>2.1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5.1</c:v>
                </c:pt>
                <c:pt idx="27">
                  <c:v>5.2</c:v>
                </c:pt>
                <c:pt idx="28">
                  <c:v>5.4</c:v>
                </c:pt>
                <c:pt idx="29">
                  <c:v>5.6</c:v>
                </c:pt>
                <c:pt idx="30">
                  <c:v>5.8</c:v>
                </c:pt>
                <c:pt idx="31">
                  <c:v>6</c:v>
                </c:pt>
                <c:pt idx="32">
                  <c:v>6.1</c:v>
                </c:pt>
                <c:pt idx="33">
                  <c:v>6.2</c:v>
                </c:pt>
                <c:pt idx="34">
                  <c:v>6.3</c:v>
                </c:pt>
                <c:pt idx="35">
                  <c:v>6.4</c:v>
                </c:pt>
                <c:pt idx="36">
                  <c:v>6.5</c:v>
                </c:pt>
                <c:pt idx="37">
                  <c:v>6.6</c:v>
                </c:pt>
                <c:pt idx="38">
                  <c:v>6.7</c:v>
                </c:pt>
                <c:pt idx="39">
                  <c:v>6.8</c:v>
                </c:pt>
                <c:pt idx="40">
                  <c:v>6.9</c:v>
                </c:pt>
                <c:pt idx="41">
                  <c:v>7</c:v>
                </c:pt>
                <c:pt idx="42">
                  <c:v>7.1</c:v>
                </c:pt>
                <c:pt idx="43">
                  <c:v>7.2</c:v>
                </c:pt>
                <c:pt idx="44">
                  <c:v>7.3</c:v>
                </c:pt>
                <c:pt idx="45">
                  <c:v>7.4</c:v>
                </c:pt>
                <c:pt idx="46">
                  <c:v>7.5</c:v>
                </c:pt>
                <c:pt idx="47">
                  <c:v>7.6</c:v>
                </c:pt>
                <c:pt idx="48">
                  <c:v>7.7</c:v>
                </c:pt>
                <c:pt idx="49">
                  <c:v>7.8</c:v>
                </c:pt>
                <c:pt idx="50">
                  <c:v>7.9</c:v>
                </c:pt>
                <c:pt idx="51">
                  <c:v>8</c:v>
                </c:pt>
                <c:pt idx="52">
                  <c:v>8.1</c:v>
                </c:pt>
                <c:pt idx="53">
                  <c:v>8.2</c:v>
                </c:pt>
                <c:pt idx="54">
                  <c:v>8.4</c:v>
                </c:pt>
                <c:pt idx="55">
                  <c:v>8.6</c:v>
                </c:pt>
                <c:pt idx="56">
                  <c:v>8.8</c:v>
                </c:pt>
                <c:pt idx="57">
                  <c:v>9</c:v>
                </c:pt>
                <c:pt idx="58">
                  <c:v>9.2</c:v>
                </c:pt>
                <c:pt idx="59">
                  <c:v>9.4</c:v>
                </c:pt>
                <c:pt idx="60">
                  <c:v>9.6</c:v>
                </c:pt>
                <c:pt idx="61">
                  <c:v>9.8</c:v>
                </c:pt>
                <c:pt idx="62">
                  <c:v>10</c:v>
                </c:pt>
                <c:pt idx="63">
                  <c:v>10.1</c:v>
                </c:pt>
                <c:pt idx="64">
                  <c:v>10.2</c:v>
                </c:pt>
                <c:pt idx="65">
                  <c:v>10.3</c:v>
                </c:pt>
                <c:pt idx="66">
                  <c:v>10.36</c:v>
                </c:pt>
                <c:pt idx="67">
                  <c:v>10.4</c:v>
                </c:pt>
                <c:pt idx="68">
                  <c:v>10.4</c:v>
                </c:pt>
                <c:pt idx="69">
                  <c:v>10.44</c:v>
                </c:pt>
                <c:pt idx="70">
                  <c:v>10.5</c:v>
                </c:pt>
                <c:pt idx="71">
                  <c:v>10.6</c:v>
                </c:pt>
              </c:numCache>
            </c:numRef>
          </c:xVal>
          <c:yVal>
            <c:numRef>
              <c:f>Tabelle3!$T$11:$T$82</c:f>
              <c:numCache>
                <c:ptCount val="72"/>
                <c:pt idx="10">
                  <c:v>136</c:v>
                </c:pt>
                <c:pt idx="16">
                  <c:v>159</c:v>
                </c:pt>
                <c:pt idx="18">
                  <c:v>171</c:v>
                </c:pt>
                <c:pt idx="19">
                  <c:v>178</c:v>
                </c:pt>
                <c:pt idx="20">
                  <c:v>164</c:v>
                </c:pt>
                <c:pt idx="21">
                  <c:v>153</c:v>
                </c:pt>
                <c:pt idx="22">
                  <c:v>147</c:v>
                </c:pt>
                <c:pt idx="23">
                  <c:v>208</c:v>
                </c:pt>
                <c:pt idx="24">
                  <c:v>300</c:v>
                </c:pt>
                <c:pt idx="25">
                  <c:v>460</c:v>
                </c:pt>
                <c:pt idx="26">
                  <c:v>477</c:v>
                </c:pt>
                <c:pt idx="27">
                  <c:v>574</c:v>
                </c:pt>
                <c:pt idx="28">
                  <c:v>638</c:v>
                </c:pt>
                <c:pt idx="29">
                  <c:v>689</c:v>
                </c:pt>
                <c:pt idx="30">
                  <c:v>754</c:v>
                </c:pt>
                <c:pt idx="31">
                  <c:v>907</c:v>
                </c:pt>
                <c:pt idx="32">
                  <c:v>898</c:v>
                </c:pt>
                <c:pt idx="33">
                  <c:v>895</c:v>
                </c:pt>
                <c:pt idx="34">
                  <c:v>932</c:v>
                </c:pt>
                <c:pt idx="35">
                  <c:v>1047</c:v>
                </c:pt>
                <c:pt idx="36">
                  <c:v>954</c:v>
                </c:pt>
                <c:pt idx="37">
                  <c:v>966</c:v>
                </c:pt>
                <c:pt idx="38">
                  <c:v>1003</c:v>
                </c:pt>
                <c:pt idx="39">
                  <c:v>947</c:v>
                </c:pt>
                <c:pt idx="40">
                  <c:v>1046</c:v>
                </c:pt>
                <c:pt idx="41">
                  <c:v>954</c:v>
                </c:pt>
                <c:pt idx="42">
                  <c:v>991</c:v>
                </c:pt>
                <c:pt idx="43">
                  <c:v>1016</c:v>
                </c:pt>
                <c:pt idx="44">
                  <c:v>997</c:v>
                </c:pt>
                <c:pt idx="45">
                  <c:v>1012</c:v>
                </c:pt>
                <c:pt idx="46">
                  <c:v>998</c:v>
                </c:pt>
                <c:pt idx="47">
                  <c:v>1019</c:v>
                </c:pt>
                <c:pt idx="48">
                  <c:v>931</c:v>
                </c:pt>
                <c:pt idx="49">
                  <c:v>991</c:v>
                </c:pt>
                <c:pt idx="50">
                  <c:v>968</c:v>
                </c:pt>
                <c:pt idx="51">
                  <c:v>880</c:v>
                </c:pt>
                <c:pt idx="52">
                  <c:v>874</c:v>
                </c:pt>
                <c:pt idx="53">
                  <c:v>798</c:v>
                </c:pt>
                <c:pt idx="54">
                  <c:v>789</c:v>
                </c:pt>
                <c:pt idx="55">
                  <c:v>720</c:v>
                </c:pt>
                <c:pt idx="56">
                  <c:v>638</c:v>
                </c:pt>
                <c:pt idx="57">
                  <c:v>520</c:v>
                </c:pt>
                <c:pt idx="58">
                  <c:v>431</c:v>
                </c:pt>
                <c:pt idx="59">
                  <c:v>318</c:v>
                </c:pt>
                <c:pt idx="60">
                  <c:v>170</c:v>
                </c:pt>
                <c:pt idx="61">
                  <c:v>155</c:v>
                </c:pt>
                <c:pt idx="62">
                  <c:v>166</c:v>
                </c:pt>
                <c:pt idx="63">
                  <c:v>149</c:v>
                </c:pt>
                <c:pt idx="64">
                  <c:v>135</c:v>
                </c:pt>
                <c:pt idx="65">
                  <c:v>158</c:v>
                </c:pt>
                <c:pt idx="66">
                  <c:v>159</c:v>
                </c:pt>
                <c:pt idx="67">
                  <c:v>181</c:v>
                </c:pt>
                <c:pt idx="68">
                  <c:v>141</c:v>
                </c:pt>
                <c:pt idx="69">
                  <c:v>157</c:v>
                </c:pt>
                <c:pt idx="70">
                  <c:v>149</c:v>
                </c:pt>
                <c:pt idx="71">
                  <c:v>150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Tabelle3!$U$10</c:f>
              <c:strCache>
                <c:ptCount val="1"/>
                <c:pt idx="0">
                  <c:v>xx6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Tabelle3!$R$11:$R$82</c:f>
              <c:numCache>
                <c:ptCount val="7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1.6</c:v>
                </c:pt>
                <c:pt idx="8">
                  <c:v>1.8</c:v>
                </c:pt>
                <c:pt idx="9">
                  <c:v>2</c:v>
                </c:pt>
                <c:pt idx="10">
                  <c:v>2.1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5.1</c:v>
                </c:pt>
                <c:pt idx="27">
                  <c:v>5.2</c:v>
                </c:pt>
                <c:pt idx="28">
                  <c:v>5.4</c:v>
                </c:pt>
                <c:pt idx="29">
                  <c:v>5.6</c:v>
                </c:pt>
                <c:pt idx="30">
                  <c:v>5.8</c:v>
                </c:pt>
                <c:pt idx="31">
                  <c:v>6</c:v>
                </c:pt>
                <c:pt idx="32">
                  <c:v>6.1</c:v>
                </c:pt>
                <c:pt idx="33">
                  <c:v>6.2</c:v>
                </c:pt>
                <c:pt idx="34">
                  <c:v>6.3</c:v>
                </c:pt>
                <c:pt idx="35">
                  <c:v>6.4</c:v>
                </c:pt>
                <c:pt idx="36">
                  <c:v>6.5</c:v>
                </c:pt>
                <c:pt idx="37">
                  <c:v>6.6</c:v>
                </c:pt>
                <c:pt idx="38">
                  <c:v>6.7</c:v>
                </c:pt>
                <c:pt idx="39">
                  <c:v>6.8</c:v>
                </c:pt>
                <c:pt idx="40">
                  <c:v>6.9</c:v>
                </c:pt>
                <c:pt idx="41">
                  <c:v>7</c:v>
                </c:pt>
                <c:pt idx="42">
                  <c:v>7.1</c:v>
                </c:pt>
                <c:pt idx="43">
                  <c:v>7.2</c:v>
                </c:pt>
                <c:pt idx="44">
                  <c:v>7.3</c:v>
                </c:pt>
                <c:pt idx="45">
                  <c:v>7.4</c:v>
                </c:pt>
                <c:pt idx="46">
                  <c:v>7.5</c:v>
                </c:pt>
                <c:pt idx="47">
                  <c:v>7.6</c:v>
                </c:pt>
                <c:pt idx="48">
                  <c:v>7.7</c:v>
                </c:pt>
                <c:pt idx="49">
                  <c:v>7.8</c:v>
                </c:pt>
                <c:pt idx="50">
                  <c:v>7.9</c:v>
                </c:pt>
                <c:pt idx="51">
                  <c:v>8</c:v>
                </c:pt>
                <c:pt idx="52">
                  <c:v>8.1</c:v>
                </c:pt>
                <c:pt idx="53">
                  <c:v>8.2</c:v>
                </c:pt>
                <c:pt idx="54">
                  <c:v>8.4</c:v>
                </c:pt>
                <c:pt idx="55">
                  <c:v>8.6</c:v>
                </c:pt>
                <c:pt idx="56">
                  <c:v>8.8</c:v>
                </c:pt>
                <c:pt idx="57">
                  <c:v>9</c:v>
                </c:pt>
                <c:pt idx="58">
                  <c:v>9.2</c:v>
                </c:pt>
                <c:pt idx="59">
                  <c:v>9.4</c:v>
                </c:pt>
                <c:pt idx="60">
                  <c:v>9.6</c:v>
                </c:pt>
                <c:pt idx="61">
                  <c:v>9.8</c:v>
                </c:pt>
                <c:pt idx="62">
                  <c:v>10</c:v>
                </c:pt>
                <c:pt idx="63">
                  <c:v>10.1</c:v>
                </c:pt>
                <c:pt idx="64">
                  <c:v>10.2</c:v>
                </c:pt>
                <c:pt idx="65">
                  <c:v>10.3</c:v>
                </c:pt>
                <c:pt idx="66">
                  <c:v>10.36</c:v>
                </c:pt>
                <c:pt idx="67">
                  <c:v>10.4</c:v>
                </c:pt>
                <c:pt idx="68">
                  <c:v>10.4</c:v>
                </c:pt>
                <c:pt idx="69">
                  <c:v>10.44</c:v>
                </c:pt>
                <c:pt idx="70">
                  <c:v>10.5</c:v>
                </c:pt>
                <c:pt idx="71">
                  <c:v>10.6</c:v>
                </c:pt>
              </c:numCache>
            </c:numRef>
          </c:xVal>
          <c:yVal>
            <c:numRef>
              <c:f>Tabelle3!$U$11:$U$82</c:f>
              <c:numCache>
                <c:ptCount val="72"/>
                <c:pt idx="0">
                  <c:v>562.43</c:v>
                </c:pt>
                <c:pt idx="1">
                  <c:v>658.3979999999999</c:v>
                </c:pt>
                <c:pt idx="2">
                  <c:v>743.598</c:v>
                </c:pt>
                <c:pt idx="3">
                  <c:v>881.694</c:v>
                </c:pt>
                <c:pt idx="4">
                  <c:v>934.5899999999999</c:v>
                </c:pt>
                <c:pt idx="5">
                  <c:v>976.718</c:v>
                </c:pt>
                <c:pt idx="6">
                  <c:v>1008.078</c:v>
                </c:pt>
                <c:pt idx="7">
                  <c:v>1028.6699999999998</c:v>
                </c:pt>
                <c:pt idx="8">
                  <c:v>1038.494</c:v>
                </c:pt>
                <c:pt idx="9">
                  <c:v>1037.55</c:v>
                </c:pt>
                <c:pt idx="10">
                  <c:v>1033.04</c:v>
                </c:pt>
                <c:pt idx="11">
                  <c:v>1025.838</c:v>
                </c:pt>
                <c:pt idx="12">
                  <c:v>1003.358</c:v>
                </c:pt>
                <c:pt idx="13">
                  <c:v>970.1099999999999</c:v>
                </c:pt>
                <c:pt idx="14">
                  <c:v>926.0939999999999</c:v>
                </c:pt>
                <c:pt idx="15">
                  <c:v>871.3100000000001</c:v>
                </c:pt>
                <c:pt idx="16">
                  <c:v>805.7579999999997</c:v>
                </c:pt>
                <c:pt idx="17">
                  <c:v>729.4380000000002</c:v>
                </c:pt>
                <c:pt idx="18">
                  <c:v>642.35</c:v>
                </c:pt>
                <c:pt idx="19">
                  <c:v>544.494</c:v>
                </c:pt>
                <c:pt idx="20">
                  <c:v>435.87</c:v>
                </c:pt>
                <c:pt idx="21">
                  <c:v>316.4779999999997</c:v>
                </c:pt>
                <c:pt idx="22">
                  <c:v>186.31799999999987</c:v>
                </c:pt>
                <c:pt idx="23">
                  <c:v>45.39000000000044</c:v>
                </c:pt>
                <c:pt idx="24">
                  <c:v>-106.30599999999993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Tabelle3!$V$10</c:f>
              <c:strCache>
                <c:ptCount val="1"/>
                <c:pt idx="0">
                  <c:v>xx7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Tabelle3!$R$11:$R$82</c:f>
              <c:numCache>
                <c:ptCount val="7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1.6</c:v>
                </c:pt>
                <c:pt idx="8">
                  <c:v>1.8</c:v>
                </c:pt>
                <c:pt idx="9">
                  <c:v>2</c:v>
                </c:pt>
                <c:pt idx="10">
                  <c:v>2.1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5.1</c:v>
                </c:pt>
                <c:pt idx="27">
                  <c:v>5.2</c:v>
                </c:pt>
                <c:pt idx="28">
                  <c:v>5.4</c:v>
                </c:pt>
                <c:pt idx="29">
                  <c:v>5.6</c:v>
                </c:pt>
                <c:pt idx="30">
                  <c:v>5.8</c:v>
                </c:pt>
                <c:pt idx="31">
                  <c:v>6</c:v>
                </c:pt>
                <c:pt idx="32">
                  <c:v>6.1</c:v>
                </c:pt>
                <c:pt idx="33">
                  <c:v>6.2</c:v>
                </c:pt>
                <c:pt idx="34">
                  <c:v>6.3</c:v>
                </c:pt>
                <c:pt idx="35">
                  <c:v>6.4</c:v>
                </c:pt>
                <c:pt idx="36">
                  <c:v>6.5</c:v>
                </c:pt>
                <c:pt idx="37">
                  <c:v>6.6</c:v>
                </c:pt>
                <c:pt idx="38">
                  <c:v>6.7</c:v>
                </c:pt>
                <c:pt idx="39">
                  <c:v>6.8</c:v>
                </c:pt>
                <c:pt idx="40">
                  <c:v>6.9</c:v>
                </c:pt>
                <c:pt idx="41">
                  <c:v>7</c:v>
                </c:pt>
                <c:pt idx="42">
                  <c:v>7.1</c:v>
                </c:pt>
                <c:pt idx="43">
                  <c:v>7.2</c:v>
                </c:pt>
                <c:pt idx="44">
                  <c:v>7.3</c:v>
                </c:pt>
                <c:pt idx="45">
                  <c:v>7.4</c:v>
                </c:pt>
                <c:pt idx="46">
                  <c:v>7.5</c:v>
                </c:pt>
                <c:pt idx="47">
                  <c:v>7.6</c:v>
                </c:pt>
                <c:pt idx="48">
                  <c:v>7.7</c:v>
                </c:pt>
                <c:pt idx="49">
                  <c:v>7.8</c:v>
                </c:pt>
                <c:pt idx="50">
                  <c:v>7.9</c:v>
                </c:pt>
                <c:pt idx="51">
                  <c:v>8</c:v>
                </c:pt>
                <c:pt idx="52">
                  <c:v>8.1</c:v>
                </c:pt>
                <c:pt idx="53">
                  <c:v>8.2</c:v>
                </c:pt>
                <c:pt idx="54">
                  <c:v>8.4</c:v>
                </c:pt>
                <c:pt idx="55">
                  <c:v>8.6</c:v>
                </c:pt>
                <c:pt idx="56">
                  <c:v>8.8</c:v>
                </c:pt>
                <c:pt idx="57">
                  <c:v>9</c:v>
                </c:pt>
                <c:pt idx="58">
                  <c:v>9.2</c:v>
                </c:pt>
                <c:pt idx="59">
                  <c:v>9.4</c:v>
                </c:pt>
                <c:pt idx="60">
                  <c:v>9.6</c:v>
                </c:pt>
                <c:pt idx="61">
                  <c:v>9.8</c:v>
                </c:pt>
                <c:pt idx="62">
                  <c:v>10</c:v>
                </c:pt>
                <c:pt idx="63">
                  <c:v>10.1</c:v>
                </c:pt>
                <c:pt idx="64">
                  <c:v>10.2</c:v>
                </c:pt>
                <c:pt idx="65">
                  <c:v>10.3</c:v>
                </c:pt>
                <c:pt idx="66">
                  <c:v>10.36</c:v>
                </c:pt>
                <c:pt idx="67">
                  <c:v>10.4</c:v>
                </c:pt>
                <c:pt idx="68">
                  <c:v>10.4</c:v>
                </c:pt>
                <c:pt idx="69">
                  <c:v>10.44</c:v>
                </c:pt>
                <c:pt idx="70">
                  <c:v>10.5</c:v>
                </c:pt>
                <c:pt idx="71">
                  <c:v>10.6</c:v>
                </c:pt>
              </c:numCache>
            </c:numRef>
          </c:xVal>
          <c:yVal>
            <c:numRef>
              <c:f>Tabelle3!$V$11:$V$82</c:f>
              <c:numCache>
                <c:ptCount val="72"/>
                <c:pt idx="21">
                  <c:v>-60.12159999999949</c:v>
                </c:pt>
                <c:pt idx="22">
                  <c:v>83.64160000000084</c:v>
                </c:pt>
                <c:pt idx="23">
                  <c:v>217.04959999999937</c:v>
                </c:pt>
                <c:pt idx="24">
                  <c:v>340.10240000000067</c:v>
                </c:pt>
                <c:pt idx="25">
                  <c:v>452.8000000000002</c:v>
                </c:pt>
                <c:pt idx="26">
                  <c:v>505.2655999999997</c:v>
                </c:pt>
                <c:pt idx="27">
                  <c:v>555.1423999999997</c:v>
                </c:pt>
                <c:pt idx="28">
                  <c:v>647.1296000000011</c:v>
                </c:pt>
                <c:pt idx="29">
                  <c:v>728.7615999999998</c:v>
                </c:pt>
                <c:pt idx="30">
                  <c:v>800.0384000000004</c:v>
                </c:pt>
                <c:pt idx="31">
                  <c:v>860.96</c:v>
                </c:pt>
                <c:pt idx="32">
                  <c:v>887.5375999999997</c:v>
                </c:pt>
                <c:pt idx="33">
                  <c:v>911.5263999999988</c:v>
                </c:pt>
                <c:pt idx="34">
                  <c:v>932.9264000000012</c:v>
                </c:pt>
                <c:pt idx="35">
                  <c:v>951.7376000000004</c:v>
                </c:pt>
                <c:pt idx="36">
                  <c:v>967.96</c:v>
                </c:pt>
                <c:pt idx="37">
                  <c:v>981.5936000000002</c:v>
                </c:pt>
                <c:pt idx="38">
                  <c:v>992.6383999999998</c:v>
                </c:pt>
                <c:pt idx="39">
                  <c:v>1001.0944000000009</c:v>
                </c:pt>
                <c:pt idx="40">
                  <c:v>1006.9616000000005</c:v>
                </c:pt>
                <c:pt idx="41">
                  <c:v>1010.2400000000007</c:v>
                </c:pt>
                <c:pt idx="42">
                  <c:v>1010.9295999999995</c:v>
                </c:pt>
                <c:pt idx="43">
                  <c:v>1009.0303999999996</c:v>
                </c:pt>
                <c:pt idx="44">
                  <c:v>1004.5424000000012</c:v>
                </c:pt>
                <c:pt idx="45">
                  <c:v>997.4656000000004</c:v>
                </c:pt>
                <c:pt idx="46">
                  <c:v>987.8000000000002</c:v>
                </c:pt>
                <c:pt idx="47">
                  <c:v>975.5455999999995</c:v>
                </c:pt>
                <c:pt idx="48">
                  <c:v>960.7023999999992</c:v>
                </c:pt>
                <c:pt idx="49">
                  <c:v>943.2704000000012</c:v>
                </c:pt>
                <c:pt idx="50">
                  <c:v>923.249600000001</c:v>
                </c:pt>
                <c:pt idx="51">
                  <c:v>900.6400000000003</c:v>
                </c:pt>
                <c:pt idx="52">
                  <c:v>875.4415999999992</c:v>
                </c:pt>
                <c:pt idx="53">
                  <c:v>847.6543999999985</c:v>
                </c:pt>
                <c:pt idx="54">
                  <c:v>784.3136000000004</c:v>
                </c:pt>
                <c:pt idx="55">
                  <c:v>710.6176000000005</c:v>
                </c:pt>
                <c:pt idx="56">
                  <c:v>626.5664000000006</c:v>
                </c:pt>
                <c:pt idx="57">
                  <c:v>532.1600000000008</c:v>
                </c:pt>
                <c:pt idx="58">
                  <c:v>427.3983999999991</c:v>
                </c:pt>
                <c:pt idx="59">
                  <c:v>312.2815999999975</c:v>
                </c:pt>
                <c:pt idx="60">
                  <c:v>186.8096000000014</c:v>
                </c:pt>
                <c:pt idx="61">
                  <c:v>50.98239999999987</c:v>
                </c:pt>
                <c:pt idx="62">
                  <c:v>-95.19999999999982</c:v>
                </c:pt>
              </c:numCache>
            </c:numRef>
          </c:yVal>
          <c:smooth val="0"/>
        </c:ser>
        <c:axId val="38025069"/>
        <c:axId val="6681302"/>
      </c:scatterChart>
      <c:valAx>
        <c:axId val="38025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81302"/>
        <c:crosses val="autoZero"/>
        <c:crossBetween val="midCat"/>
        <c:dispUnits/>
      </c:valAx>
      <c:valAx>
        <c:axId val="66813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0250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FM_Hd_28_B194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065"/>
          <c:w val="0.93875"/>
          <c:h val="0.8935"/>
        </c:manualLayout>
      </c:layout>
      <c:scatterChart>
        <c:scatterStyle val="lineMarker"/>
        <c:varyColors val="0"/>
        <c:ser>
          <c:idx val="0"/>
          <c:order val="0"/>
          <c:tx>
            <c:strRef>
              <c:f>Panel!$K$9</c:f>
              <c:strCache>
                <c:ptCount val="1"/>
                <c:pt idx="0">
                  <c:v>FL,  gr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Panel!$K$10:$K$73</c:f>
              <c:numCache/>
            </c:numRef>
          </c:yVal>
          <c:smooth val="0"/>
        </c:ser>
        <c:ser>
          <c:idx val="1"/>
          <c:order val="1"/>
          <c:tx>
            <c:strRef>
              <c:f>Panel!$N$9</c:f>
              <c:strCache>
                <c:ptCount val="1"/>
                <c:pt idx="0">
                  <c:v>Fu,  gr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Panel!$N$10:$N$73</c:f>
              <c:numCache/>
            </c:numRef>
          </c:yVal>
          <c:smooth val="0"/>
        </c:ser>
        <c:axId val="38765779"/>
        <c:axId val="13347692"/>
      </c:scatterChart>
      <c:valAx>
        <c:axId val="38765779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-0.00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347692"/>
        <c:crosses val="autoZero"/>
        <c:crossBetween val="midCat"/>
        <c:dispUnits/>
      </c:valAx>
      <c:valAx>
        <c:axId val="13347692"/>
        <c:scaling>
          <c:orientation val="minMax"/>
          <c:max val="95"/>
          <c:min val="6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gr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76577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4825"/>
        </c:manualLayout>
      </c:layout>
      <c:overlay val="0"/>
      <c:txPr>
        <a:bodyPr vert="horz" rot="0"/>
        <a:lstStyle/>
        <a:p>
          <a:pPr>
            <a:defRPr lang="en-US" cap="none" sz="6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FM_Hd_28    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Fe</a:t>
            </a:r>
            <a:r>
              <a:rPr lang="en-US" cap="none" sz="800" b="1" i="1" u="none" baseline="30000">
                <a:latin typeface="Arial"/>
                <a:ea typeface="Arial"/>
                <a:cs typeface="Arial"/>
              </a:rPr>
              <a:t>55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07925"/>
          <c:w val="0.9745"/>
          <c:h val="0.9005"/>
        </c:manualLayout>
      </c:layout>
      <c:scatterChart>
        <c:scatterStyle val="lineMarker"/>
        <c:varyColors val="0"/>
        <c:ser>
          <c:idx val="1"/>
          <c:order val="0"/>
          <c:tx>
            <c:strRef>
              <c:f>Module!$C$9</c:f>
              <c:strCache>
                <c:ptCount val="1"/>
                <c:pt idx="0">
                  <c:v>AL-126  cm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Module!$C$10:$C$73</c:f>
              <c:numCache>
                <c:ptCount val="64"/>
                <c:pt idx="0">
                  <c:v>186.6</c:v>
                </c:pt>
                <c:pt idx="1">
                  <c:v>182.6</c:v>
                </c:pt>
                <c:pt idx="2">
                  <c:v>184.2</c:v>
                </c:pt>
                <c:pt idx="3">
                  <c:v>186</c:v>
                </c:pt>
                <c:pt idx="4">
                  <c:v>180.2</c:v>
                </c:pt>
                <c:pt idx="5">
                  <c:v>181.1</c:v>
                </c:pt>
                <c:pt idx="6">
                  <c:v>181</c:v>
                </c:pt>
                <c:pt idx="7">
                  <c:v>183.9</c:v>
                </c:pt>
                <c:pt idx="8">
                  <c:v>182.6</c:v>
                </c:pt>
                <c:pt idx="9">
                  <c:v>182.2</c:v>
                </c:pt>
                <c:pt idx="10">
                  <c:v>183.8</c:v>
                </c:pt>
                <c:pt idx="11">
                  <c:v>183.7</c:v>
                </c:pt>
                <c:pt idx="12">
                  <c:v>184.5</c:v>
                </c:pt>
                <c:pt idx="13">
                  <c:v>181.8</c:v>
                </c:pt>
                <c:pt idx="14">
                  <c:v>182.9</c:v>
                </c:pt>
                <c:pt idx="15">
                  <c:v>180.6</c:v>
                </c:pt>
                <c:pt idx="16">
                  <c:v>179.2</c:v>
                </c:pt>
                <c:pt idx="17">
                  <c:v>177.9</c:v>
                </c:pt>
                <c:pt idx="18">
                  <c:v>183.1</c:v>
                </c:pt>
                <c:pt idx="19">
                  <c:v>179.5</c:v>
                </c:pt>
                <c:pt idx="20">
                  <c:v>177.6</c:v>
                </c:pt>
                <c:pt idx="21">
                  <c:v>178.6</c:v>
                </c:pt>
                <c:pt idx="22">
                  <c:v>181.3</c:v>
                </c:pt>
                <c:pt idx="23">
                  <c:v>183.2</c:v>
                </c:pt>
                <c:pt idx="24">
                  <c:v>180</c:v>
                </c:pt>
                <c:pt idx="25">
                  <c:v>179</c:v>
                </c:pt>
                <c:pt idx="26">
                  <c:v>180.3</c:v>
                </c:pt>
                <c:pt idx="27">
                  <c:v>184.6</c:v>
                </c:pt>
                <c:pt idx="28">
                  <c:v>181.3</c:v>
                </c:pt>
                <c:pt idx="29">
                  <c:v>178.6</c:v>
                </c:pt>
                <c:pt idx="30">
                  <c:v>182.2</c:v>
                </c:pt>
                <c:pt idx="31">
                  <c:v>185.2</c:v>
                </c:pt>
                <c:pt idx="32">
                  <c:v>182.1</c:v>
                </c:pt>
                <c:pt idx="33">
                  <c:v>187.8</c:v>
                </c:pt>
                <c:pt idx="34">
                  <c:v>183.1</c:v>
                </c:pt>
                <c:pt idx="35">
                  <c:v>183.9</c:v>
                </c:pt>
                <c:pt idx="36">
                  <c:v>186.8</c:v>
                </c:pt>
                <c:pt idx="37">
                  <c:v>184.7</c:v>
                </c:pt>
                <c:pt idx="38">
                  <c:v>188.9</c:v>
                </c:pt>
                <c:pt idx="39">
                  <c:v>181.6</c:v>
                </c:pt>
                <c:pt idx="40">
                  <c:v>184.1</c:v>
                </c:pt>
                <c:pt idx="41">
                  <c:v>182.5</c:v>
                </c:pt>
                <c:pt idx="42">
                  <c:v>184.8</c:v>
                </c:pt>
                <c:pt idx="43">
                  <c:v>185.1</c:v>
                </c:pt>
                <c:pt idx="44">
                  <c:v>183.6</c:v>
                </c:pt>
                <c:pt idx="45">
                  <c:v>183.5</c:v>
                </c:pt>
                <c:pt idx="46">
                  <c:v>182.3</c:v>
                </c:pt>
                <c:pt idx="47">
                  <c:v>180.7</c:v>
                </c:pt>
                <c:pt idx="48">
                  <c:v>178</c:v>
                </c:pt>
                <c:pt idx="49">
                  <c:v>175.3</c:v>
                </c:pt>
                <c:pt idx="50">
                  <c:v>180.7</c:v>
                </c:pt>
                <c:pt idx="51">
                  <c:v>181</c:v>
                </c:pt>
                <c:pt idx="52">
                  <c:v>179.7</c:v>
                </c:pt>
                <c:pt idx="53">
                  <c:v>181.4</c:v>
                </c:pt>
                <c:pt idx="54">
                  <c:v>175.7</c:v>
                </c:pt>
                <c:pt idx="55">
                  <c:v>178.6</c:v>
                </c:pt>
                <c:pt idx="56">
                  <c:v>171.3</c:v>
                </c:pt>
                <c:pt idx="57">
                  <c:v>178.8</c:v>
                </c:pt>
                <c:pt idx="58">
                  <c:v>181.7</c:v>
                </c:pt>
                <c:pt idx="59">
                  <c:v>174</c:v>
                </c:pt>
                <c:pt idx="60">
                  <c:v>169.4</c:v>
                </c:pt>
                <c:pt idx="61">
                  <c:v>175.1</c:v>
                </c:pt>
                <c:pt idx="62">
                  <c:v>181.7</c:v>
                </c:pt>
                <c:pt idx="63">
                  <c:v>179</c:v>
                </c:pt>
              </c:numCache>
            </c:numRef>
          </c:yVal>
          <c:smooth val="0"/>
        </c:ser>
        <c:ser>
          <c:idx val="4"/>
          <c:order val="1"/>
          <c:tx>
            <c:strRef>
              <c:f>Module!$F$9</c:f>
              <c:strCache>
                <c:ptCount val="1"/>
                <c:pt idx="0">
                  <c:v>AU-126 cm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Module!$F$10:$F$73</c:f>
              <c:numCache>
                <c:ptCount val="64"/>
                <c:pt idx="0">
                  <c:v>181.2</c:v>
                </c:pt>
                <c:pt idx="1">
                  <c:v>178.6</c:v>
                </c:pt>
                <c:pt idx="2">
                  <c:v>181.3</c:v>
                </c:pt>
                <c:pt idx="3">
                  <c:v>177.4</c:v>
                </c:pt>
                <c:pt idx="4">
                  <c:v>176.2</c:v>
                </c:pt>
                <c:pt idx="5">
                  <c:v>183.5</c:v>
                </c:pt>
                <c:pt idx="6">
                  <c:v>184.5</c:v>
                </c:pt>
                <c:pt idx="7">
                  <c:v>182.1</c:v>
                </c:pt>
                <c:pt idx="8">
                  <c:v>180.4</c:v>
                </c:pt>
                <c:pt idx="9">
                  <c:v>175.3</c:v>
                </c:pt>
                <c:pt idx="10">
                  <c:v>180.3</c:v>
                </c:pt>
                <c:pt idx="11">
                  <c:v>177.4</c:v>
                </c:pt>
                <c:pt idx="12">
                  <c:v>184</c:v>
                </c:pt>
                <c:pt idx="13">
                  <c:v>179.8</c:v>
                </c:pt>
                <c:pt idx="14">
                  <c:v>178</c:v>
                </c:pt>
                <c:pt idx="15">
                  <c:v>175.8</c:v>
                </c:pt>
                <c:pt idx="16">
                  <c:v>179.5</c:v>
                </c:pt>
                <c:pt idx="17">
                  <c:v>180.7</c:v>
                </c:pt>
                <c:pt idx="18">
                  <c:v>185</c:v>
                </c:pt>
                <c:pt idx="19">
                  <c:v>184.5</c:v>
                </c:pt>
                <c:pt idx="20">
                  <c:v>181.3</c:v>
                </c:pt>
                <c:pt idx="21">
                  <c:v>186.3</c:v>
                </c:pt>
                <c:pt idx="22">
                  <c:v>186.6</c:v>
                </c:pt>
                <c:pt idx="23">
                  <c:v>181.4</c:v>
                </c:pt>
                <c:pt idx="24">
                  <c:v>188.8</c:v>
                </c:pt>
                <c:pt idx="25">
                  <c:v>185</c:v>
                </c:pt>
                <c:pt idx="26">
                  <c:v>184.5</c:v>
                </c:pt>
                <c:pt idx="27">
                  <c:v>186.8</c:v>
                </c:pt>
                <c:pt idx="28">
                  <c:v>187.7</c:v>
                </c:pt>
                <c:pt idx="29">
                  <c:v>186.7</c:v>
                </c:pt>
                <c:pt idx="30">
                  <c:v>182.2</c:v>
                </c:pt>
                <c:pt idx="31">
                  <c:v>184.9</c:v>
                </c:pt>
                <c:pt idx="32">
                  <c:v>183.9</c:v>
                </c:pt>
                <c:pt idx="33">
                  <c:v>184.9</c:v>
                </c:pt>
                <c:pt idx="34">
                  <c:v>186.6</c:v>
                </c:pt>
                <c:pt idx="35">
                  <c:v>188.8</c:v>
                </c:pt>
                <c:pt idx="36">
                  <c:v>189</c:v>
                </c:pt>
                <c:pt idx="37">
                  <c:v>185.1</c:v>
                </c:pt>
                <c:pt idx="38">
                  <c:v>184.8</c:v>
                </c:pt>
                <c:pt idx="39">
                  <c:v>186.5</c:v>
                </c:pt>
                <c:pt idx="40">
                  <c:v>185.5</c:v>
                </c:pt>
                <c:pt idx="41">
                  <c:v>184</c:v>
                </c:pt>
                <c:pt idx="42">
                  <c:v>180.9</c:v>
                </c:pt>
                <c:pt idx="43">
                  <c:v>184.5</c:v>
                </c:pt>
                <c:pt idx="44">
                  <c:v>186.6</c:v>
                </c:pt>
                <c:pt idx="45">
                  <c:v>189.2</c:v>
                </c:pt>
                <c:pt idx="46">
                  <c:v>181.5</c:v>
                </c:pt>
                <c:pt idx="47">
                  <c:v>181.3</c:v>
                </c:pt>
                <c:pt idx="48">
                  <c:v>182.8</c:v>
                </c:pt>
                <c:pt idx="49">
                  <c:v>184.2</c:v>
                </c:pt>
                <c:pt idx="50">
                  <c:v>187.5</c:v>
                </c:pt>
                <c:pt idx="51">
                  <c:v>184.6</c:v>
                </c:pt>
                <c:pt idx="52">
                  <c:v>181.6</c:v>
                </c:pt>
                <c:pt idx="53">
                  <c:v>184.4</c:v>
                </c:pt>
                <c:pt idx="54">
                  <c:v>182</c:v>
                </c:pt>
                <c:pt idx="55">
                  <c:v>183.3</c:v>
                </c:pt>
                <c:pt idx="56">
                  <c:v>183</c:v>
                </c:pt>
                <c:pt idx="57">
                  <c:v>182.4</c:v>
                </c:pt>
                <c:pt idx="58">
                  <c:v>188.5</c:v>
                </c:pt>
                <c:pt idx="59">
                  <c:v>186.2</c:v>
                </c:pt>
                <c:pt idx="60">
                  <c:v>186.7</c:v>
                </c:pt>
                <c:pt idx="61">
                  <c:v>183.3</c:v>
                </c:pt>
                <c:pt idx="62">
                  <c:v>185</c:v>
                </c:pt>
                <c:pt idx="63">
                  <c:v>184.4</c:v>
                </c:pt>
              </c:numCache>
            </c:numRef>
          </c:yVal>
          <c:smooth val="0"/>
        </c:ser>
        <c:ser>
          <c:idx val="7"/>
          <c:order val="2"/>
          <c:tx>
            <c:strRef>
              <c:f>Module!$I$9</c:f>
              <c:strCache>
                <c:ptCount val="1"/>
                <c:pt idx="0">
                  <c:v>BL-126  cm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Module!$I$10:$I$73</c:f>
              <c:numCache>
                <c:ptCount val="64"/>
                <c:pt idx="0">
                  <c:v>168.7</c:v>
                </c:pt>
                <c:pt idx="1">
                  <c:v>168.7</c:v>
                </c:pt>
                <c:pt idx="2">
                  <c:v>162.3</c:v>
                </c:pt>
                <c:pt idx="3">
                  <c:v>166.1</c:v>
                </c:pt>
                <c:pt idx="4">
                  <c:v>166.9</c:v>
                </c:pt>
                <c:pt idx="5">
                  <c:v>162.5</c:v>
                </c:pt>
                <c:pt idx="6">
                  <c:v>167.8</c:v>
                </c:pt>
                <c:pt idx="7">
                  <c:v>162.8</c:v>
                </c:pt>
                <c:pt idx="8">
                  <c:v>165.5</c:v>
                </c:pt>
                <c:pt idx="9">
                  <c:v>165.4</c:v>
                </c:pt>
                <c:pt idx="10">
                  <c:v>166.7</c:v>
                </c:pt>
                <c:pt idx="11">
                  <c:v>170.1</c:v>
                </c:pt>
                <c:pt idx="12">
                  <c:v>166.4</c:v>
                </c:pt>
                <c:pt idx="13">
                  <c:v>167.3</c:v>
                </c:pt>
                <c:pt idx="14">
                  <c:v>165.5</c:v>
                </c:pt>
                <c:pt idx="15">
                  <c:v>164</c:v>
                </c:pt>
                <c:pt idx="16">
                  <c:v>169.8</c:v>
                </c:pt>
                <c:pt idx="17">
                  <c:v>168.2</c:v>
                </c:pt>
                <c:pt idx="18">
                  <c:v>167.7</c:v>
                </c:pt>
                <c:pt idx="19">
                  <c:v>165.6</c:v>
                </c:pt>
                <c:pt idx="20">
                  <c:v>169.6</c:v>
                </c:pt>
                <c:pt idx="21">
                  <c:v>169.4</c:v>
                </c:pt>
                <c:pt idx="22">
                  <c:v>170.1</c:v>
                </c:pt>
                <c:pt idx="23">
                  <c:v>168.5</c:v>
                </c:pt>
                <c:pt idx="24">
                  <c:v>165.3</c:v>
                </c:pt>
                <c:pt idx="25">
                  <c:v>167.9</c:v>
                </c:pt>
                <c:pt idx="26">
                  <c:v>167.9</c:v>
                </c:pt>
                <c:pt idx="27">
                  <c:v>168.8</c:v>
                </c:pt>
                <c:pt idx="28">
                  <c:v>169.9</c:v>
                </c:pt>
                <c:pt idx="29">
                  <c:v>166.4</c:v>
                </c:pt>
                <c:pt idx="30">
                  <c:v>166.5</c:v>
                </c:pt>
                <c:pt idx="31">
                  <c:v>167.3</c:v>
                </c:pt>
                <c:pt idx="32">
                  <c:v>168.9</c:v>
                </c:pt>
                <c:pt idx="33">
                  <c:v>170.6</c:v>
                </c:pt>
                <c:pt idx="34">
                  <c:v>169.2</c:v>
                </c:pt>
                <c:pt idx="35">
                  <c:v>176.2</c:v>
                </c:pt>
                <c:pt idx="36">
                  <c:v>175.1</c:v>
                </c:pt>
                <c:pt idx="37">
                  <c:v>176</c:v>
                </c:pt>
                <c:pt idx="38">
                  <c:v>170.5</c:v>
                </c:pt>
                <c:pt idx="39">
                  <c:v>172.8</c:v>
                </c:pt>
                <c:pt idx="40">
                  <c:v>169.2</c:v>
                </c:pt>
                <c:pt idx="41">
                  <c:v>172</c:v>
                </c:pt>
                <c:pt idx="42">
                  <c:v>171.7</c:v>
                </c:pt>
                <c:pt idx="43">
                  <c:v>176.8</c:v>
                </c:pt>
                <c:pt idx="44">
                  <c:v>169.9</c:v>
                </c:pt>
                <c:pt idx="45">
                  <c:v>168</c:v>
                </c:pt>
                <c:pt idx="46">
                  <c:v>172.3</c:v>
                </c:pt>
                <c:pt idx="47">
                  <c:v>173.1</c:v>
                </c:pt>
                <c:pt idx="48">
                  <c:v>174.6</c:v>
                </c:pt>
                <c:pt idx="49">
                  <c:v>170.6</c:v>
                </c:pt>
                <c:pt idx="50">
                  <c:v>177</c:v>
                </c:pt>
                <c:pt idx="51">
                  <c:v>171.6</c:v>
                </c:pt>
                <c:pt idx="52">
                  <c:v>169.2</c:v>
                </c:pt>
                <c:pt idx="53">
                  <c:v>169.7</c:v>
                </c:pt>
                <c:pt idx="54">
                  <c:v>170.1</c:v>
                </c:pt>
                <c:pt idx="55">
                  <c:v>172.1</c:v>
                </c:pt>
                <c:pt idx="56">
                  <c:v>169.4</c:v>
                </c:pt>
                <c:pt idx="57">
                  <c:v>169.2</c:v>
                </c:pt>
                <c:pt idx="58">
                  <c:v>166.5</c:v>
                </c:pt>
                <c:pt idx="59">
                  <c:v>170.8</c:v>
                </c:pt>
                <c:pt idx="60">
                  <c:v>168.5</c:v>
                </c:pt>
                <c:pt idx="61">
                  <c:v>170.6</c:v>
                </c:pt>
                <c:pt idx="62">
                  <c:v>168.1</c:v>
                </c:pt>
                <c:pt idx="63">
                  <c:v>167.8</c:v>
                </c:pt>
              </c:numCache>
            </c:numRef>
          </c:yVal>
          <c:smooth val="0"/>
        </c:ser>
        <c:ser>
          <c:idx val="10"/>
          <c:order val="3"/>
          <c:tx>
            <c:strRef>
              <c:f>Module!$L$9</c:f>
              <c:strCache>
                <c:ptCount val="1"/>
                <c:pt idx="0">
                  <c:v>BU-126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Module!$A$10:$A$73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Module!$L$10:$L$73</c:f>
              <c:numCache>
                <c:ptCount val="64"/>
                <c:pt idx="0">
                  <c:v>167.5</c:v>
                </c:pt>
                <c:pt idx="1">
                  <c:v>168.6</c:v>
                </c:pt>
                <c:pt idx="2">
                  <c:v>167.6</c:v>
                </c:pt>
                <c:pt idx="3">
                  <c:v>163.8</c:v>
                </c:pt>
                <c:pt idx="4">
                  <c:v>168.7</c:v>
                </c:pt>
                <c:pt idx="5">
                  <c:v>167.6</c:v>
                </c:pt>
                <c:pt idx="6">
                  <c:v>167.2</c:v>
                </c:pt>
                <c:pt idx="7">
                  <c:v>162.4</c:v>
                </c:pt>
                <c:pt idx="8">
                  <c:v>168</c:v>
                </c:pt>
                <c:pt idx="9">
                  <c:v>169.8</c:v>
                </c:pt>
                <c:pt idx="10">
                  <c:v>170.7</c:v>
                </c:pt>
                <c:pt idx="11">
                  <c:v>167.8</c:v>
                </c:pt>
                <c:pt idx="12">
                  <c:v>166.1</c:v>
                </c:pt>
                <c:pt idx="13">
                  <c:v>166.4</c:v>
                </c:pt>
                <c:pt idx="14">
                  <c:v>169.1</c:v>
                </c:pt>
                <c:pt idx="15">
                  <c:v>168.2</c:v>
                </c:pt>
                <c:pt idx="16">
                  <c:v>168.8</c:v>
                </c:pt>
                <c:pt idx="17">
                  <c:v>168.4</c:v>
                </c:pt>
                <c:pt idx="18">
                  <c:v>168</c:v>
                </c:pt>
                <c:pt idx="19">
                  <c:v>166.3</c:v>
                </c:pt>
                <c:pt idx="20">
                  <c:v>169.2</c:v>
                </c:pt>
                <c:pt idx="21">
                  <c:v>165.2</c:v>
                </c:pt>
                <c:pt idx="22">
                  <c:v>164.8</c:v>
                </c:pt>
                <c:pt idx="23">
                  <c:v>166.3</c:v>
                </c:pt>
                <c:pt idx="24">
                  <c:v>164.3</c:v>
                </c:pt>
                <c:pt idx="25">
                  <c:v>166.4</c:v>
                </c:pt>
                <c:pt idx="26">
                  <c:v>166.7</c:v>
                </c:pt>
                <c:pt idx="27">
                  <c:v>170</c:v>
                </c:pt>
                <c:pt idx="28">
                  <c:v>170.1</c:v>
                </c:pt>
                <c:pt idx="29">
                  <c:v>168.4</c:v>
                </c:pt>
                <c:pt idx="30">
                  <c:v>163.4</c:v>
                </c:pt>
                <c:pt idx="31">
                  <c:v>170.2</c:v>
                </c:pt>
                <c:pt idx="32">
                  <c:v>178.4</c:v>
                </c:pt>
                <c:pt idx="33">
                  <c:v>180.5</c:v>
                </c:pt>
                <c:pt idx="34">
                  <c:v>178.9</c:v>
                </c:pt>
                <c:pt idx="35">
                  <c:v>178.8</c:v>
                </c:pt>
                <c:pt idx="36">
                  <c:v>181.3</c:v>
                </c:pt>
                <c:pt idx="37">
                  <c:v>178.5</c:v>
                </c:pt>
                <c:pt idx="38">
                  <c:v>179.1</c:v>
                </c:pt>
                <c:pt idx="39">
                  <c:v>175</c:v>
                </c:pt>
                <c:pt idx="40">
                  <c:v>179.4</c:v>
                </c:pt>
                <c:pt idx="41">
                  <c:v>176.9</c:v>
                </c:pt>
                <c:pt idx="42">
                  <c:v>181.1</c:v>
                </c:pt>
                <c:pt idx="43">
                  <c:v>182.3</c:v>
                </c:pt>
                <c:pt idx="44">
                  <c:v>176.4</c:v>
                </c:pt>
                <c:pt idx="45">
                  <c:v>179.2</c:v>
                </c:pt>
                <c:pt idx="46">
                  <c:v>180.5</c:v>
                </c:pt>
                <c:pt idx="47">
                  <c:v>176.3</c:v>
                </c:pt>
                <c:pt idx="48">
                  <c:v>179.5</c:v>
                </c:pt>
                <c:pt idx="49">
                  <c:v>178.8</c:v>
                </c:pt>
                <c:pt idx="50">
                  <c:v>182.9</c:v>
                </c:pt>
                <c:pt idx="51">
                  <c:v>179.3</c:v>
                </c:pt>
                <c:pt idx="52">
                  <c:v>180.2</c:v>
                </c:pt>
                <c:pt idx="53">
                  <c:v>179.3</c:v>
                </c:pt>
                <c:pt idx="54">
                  <c:v>180.2</c:v>
                </c:pt>
                <c:pt idx="55">
                  <c:v>178</c:v>
                </c:pt>
                <c:pt idx="56">
                  <c:v>180.2</c:v>
                </c:pt>
                <c:pt idx="57">
                  <c:v>174.4</c:v>
                </c:pt>
                <c:pt idx="58">
                  <c:v>175.1</c:v>
                </c:pt>
                <c:pt idx="59">
                  <c:v>179.8</c:v>
                </c:pt>
                <c:pt idx="60">
                  <c:v>178.6</c:v>
                </c:pt>
                <c:pt idx="61">
                  <c:v>171.5</c:v>
                </c:pt>
                <c:pt idx="62">
                  <c:v>173.8</c:v>
                </c:pt>
                <c:pt idx="63">
                  <c:v>174.9</c:v>
                </c:pt>
              </c:numCache>
            </c:numRef>
          </c:yVal>
          <c:smooth val="0"/>
        </c:ser>
        <c:axId val="53020365"/>
        <c:axId val="7421238"/>
      </c:scatterChart>
      <c:valAx>
        <c:axId val="53020365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925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0.017"/>
              <c:y val="0.12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7421238"/>
        <c:crosses val="autoZero"/>
        <c:crossBetween val="midCat"/>
        <c:dispUnits/>
      </c:valAx>
      <c:valAx>
        <c:axId val="7421238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0.00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5302036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25"/>
          <c:y val="0.569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FM_Hd_28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      Fe</a:t>
            </a:r>
            <a:r>
              <a:rPr lang="en-US" cap="none" sz="875" b="1" i="1" u="none" baseline="30000">
                <a:latin typeface="Arial"/>
                <a:ea typeface="Arial"/>
                <a:cs typeface="Arial"/>
              </a:rPr>
              <a:t>55</a:t>
            </a:r>
            <a:r>
              <a:rPr lang="en-US" cap="none" sz="825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06"/>
          <c:w val="0.9365"/>
          <c:h val="0.894"/>
        </c:manualLayout>
      </c:layout>
      <c:lineChart>
        <c:grouping val="standard"/>
        <c:varyColors val="0"/>
        <c:ser>
          <c:idx val="0"/>
          <c:order val="0"/>
          <c:tx>
            <c:strRef>
              <c:f>Module!$A$76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Module!$B$75:$M$75</c:f>
              <c:strCache>
                <c:ptCount val="12"/>
                <c:pt idx="0">
                  <c:v>AL-46 cm</c:v>
                </c:pt>
                <c:pt idx="1">
                  <c:v>AL-126 cm</c:v>
                </c:pt>
                <c:pt idx="2">
                  <c:v>AL-206 cm</c:v>
                </c:pt>
                <c:pt idx="3">
                  <c:v>AU-46 cm</c:v>
                </c:pt>
                <c:pt idx="4">
                  <c:v>AU-126 cm</c:v>
                </c:pt>
                <c:pt idx="5">
                  <c:v>AU-206 cm</c:v>
                </c:pt>
                <c:pt idx="6">
                  <c:v>BL-46 cm</c:v>
                </c:pt>
                <c:pt idx="7">
                  <c:v>BL-126 cm</c:v>
                </c:pt>
                <c:pt idx="8">
                  <c:v>BL-206 cm</c:v>
                </c:pt>
                <c:pt idx="9">
                  <c:v>BU-46 cm</c:v>
                </c:pt>
                <c:pt idx="10">
                  <c:v>BU-126 cm</c:v>
                </c:pt>
                <c:pt idx="11">
                  <c:v>BU-20 cm</c:v>
                </c:pt>
              </c:strCache>
            </c:strRef>
          </c:cat>
          <c:val>
            <c:numRef>
              <c:f>Module!$B$76:$M$76</c:f>
              <c:numCache>
                <c:ptCount val="12"/>
                <c:pt idx="0">
                  <c:v>183.67499999999998</c:v>
                </c:pt>
                <c:pt idx="1">
                  <c:v>181.34687500000004</c:v>
                </c:pt>
                <c:pt idx="2">
                  <c:v>181.52812499999987</c:v>
                </c:pt>
                <c:pt idx="3">
                  <c:v>184.109375</c:v>
                </c:pt>
                <c:pt idx="4">
                  <c:v>183.44843749999998</c:v>
                </c:pt>
                <c:pt idx="5">
                  <c:v>183.27343749999997</c:v>
                </c:pt>
                <c:pt idx="6">
                  <c:v>175.91250000000002</c:v>
                </c:pt>
                <c:pt idx="7">
                  <c:v>169.1203125</c:v>
                </c:pt>
                <c:pt idx="8">
                  <c:v>172.1828125</c:v>
                </c:pt>
                <c:pt idx="9">
                  <c:v>172.2203125</c:v>
                </c:pt>
                <c:pt idx="10">
                  <c:v>172.89218749999995</c:v>
                </c:pt>
                <c:pt idx="11">
                  <c:v>173.35625000000005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Module!$A$78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Module!$B$75:$M$75</c:f>
              <c:strCache>
                <c:ptCount val="12"/>
                <c:pt idx="0">
                  <c:v>AL-46 cm</c:v>
                </c:pt>
                <c:pt idx="1">
                  <c:v>AL-126 cm</c:v>
                </c:pt>
                <c:pt idx="2">
                  <c:v>AL-206 cm</c:v>
                </c:pt>
                <c:pt idx="3">
                  <c:v>AU-46 cm</c:v>
                </c:pt>
                <c:pt idx="4">
                  <c:v>AU-126 cm</c:v>
                </c:pt>
                <c:pt idx="5">
                  <c:v>AU-206 cm</c:v>
                </c:pt>
                <c:pt idx="6">
                  <c:v>BL-46 cm</c:v>
                </c:pt>
                <c:pt idx="7">
                  <c:v>BL-126 cm</c:v>
                </c:pt>
                <c:pt idx="8">
                  <c:v>BL-206 cm</c:v>
                </c:pt>
                <c:pt idx="9">
                  <c:v>BU-46 cm</c:v>
                </c:pt>
                <c:pt idx="10">
                  <c:v>BU-126 cm</c:v>
                </c:pt>
                <c:pt idx="11">
                  <c:v>BU-20 cm</c:v>
                </c:pt>
              </c:strCache>
            </c:strRef>
          </c:cat>
          <c:val>
            <c:numRef>
              <c:f>Module!$B$78:$M$78</c:f>
              <c:numCache>
                <c:ptCount val="12"/>
                <c:pt idx="0">
                  <c:v>192.3</c:v>
                </c:pt>
                <c:pt idx="1">
                  <c:v>188.9</c:v>
                </c:pt>
                <c:pt idx="2">
                  <c:v>189.2</c:v>
                </c:pt>
                <c:pt idx="3">
                  <c:v>194.2</c:v>
                </c:pt>
                <c:pt idx="4">
                  <c:v>189.2</c:v>
                </c:pt>
                <c:pt idx="5">
                  <c:v>190.3</c:v>
                </c:pt>
                <c:pt idx="6">
                  <c:v>186.1</c:v>
                </c:pt>
                <c:pt idx="7">
                  <c:v>177</c:v>
                </c:pt>
                <c:pt idx="8">
                  <c:v>178.2</c:v>
                </c:pt>
                <c:pt idx="9">
                  <c:v>185.6</c:v>
                </c:pt>
                <c:pt idx="10">
                  <c:v>182.9</c:v>
                </c:pt>
                <c:pt idx="11">
                  <c:v>185.3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Module!$A$79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Module!$B$75:$M$75</c:f>
              <c:strCache>
                <c:ptCount val="12"/>
                <c:pt idx="0">
                  <c:v>AL-46 cm</c:v>
                </c:pt>
                <c:pt idx="1">
                  <c:v>AL-126 cm</c:v>
                </c:pt>
                <c:pt idx="2">
                  <c:v>AL-206 cm</c:v>
                </c:pt>
                <c:pt idx="3">
                  <c:v>AU-46 cm</c:v>
                </c:pt>
                <c:pt idx="4">
                  <c:v>AU-126 cm</c:v>
                </c:pt>
                <c:pt idx="5">
                  <c:v>AU-206 cm</c:v>
                </c:pt>
                <c:pt idx="6">
                  <c:v>BL-46 cm</c:v>
                </c:pt>
                <c:pt idx="7">
                  <c:v>BL-126 cm</c:v>
                </c:pt>
                <c:pt idx="8">
                  <c:v>BL-206 cm</c:v>
                </c:pt>
                <c:pt idx="9">
                  <c:v>BU-46 cm</c:v>
                </c:pt>
                <c:pt idx="10">
                  <c:v>BU-126 cm</c:v>
                </c:pt>
                <c:pt idx="11">
                  <c:v>BU-20 cm</c:v>
                </c:pt>
              </c:strCache>
            </c:strRef>
          </c:cat>
          <c:val>
            <c:numRef>
              <c:f>Module!$B$79:$M$79</c:f>
              <c:numCache>
                <c:ptCount val="12"/>
                <c:pt idx="0">
                  <c:v>171</c:v>
                </c:pt>
                <c:pt idx="1">
                  <c:v>169.4</c:v>
                </c:pt>
                <c:pt idx="2">
                  <c:v>173.9</c:v>
                </c:pt>
                <c:pt idx="3">
                  <c:v>170.2</c:v>
                </c:pt>
                <c:pt idx="4">
                  <c:v>175.3</c:v>
                </c:pt>
                <c:pt idx="5">
                  <c:v>174.7</c:v>
                </c:pt>
                <c:pt idx="6">
                  <c:v>167.7</c:v>
                </c:pt>
                <c:pt idx="7">
                  <c:v>162.3</c:v>
                </c:pt>
                <c:pt idx="8">
                  <c:v>163.4</c:v>
                </c:pt>
                <c:pt idx="9">
                  <c:v>142.6</c:v>
                </c:pt>
                <c:pt idx="10">
                  <c:v>162.4</c:v>
                </c:pt>
                <c:pt idx="11">
                  <c:v>163.4</c:v>
                </c:pt>
              </c:numCache>
            </c:numRef>
          </c:val>
          <c:smooth val="0"/>
        </c:ser>
        <c:marker val="1"/>
        <c:axId val="66791143"/>
        <c:axId val="64249376"/>
      </c:lineChart>
      <c:catAx>
        <c:axId val="6679114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4249376"/>
        <c:crosses val="autoZero"/>
        <c:auto val="1"/>
        <c:lblOffset val="100"/>
        <c:tickLblSkip val="1"/>
        <c:tickMarkSkip val="3"/>
        <c:noMultiLvlLbl val="0"/>
      </c:catAx>
      <c:valAx>
        <c:axId val="642493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50" b="1" i="0" u="none" baseline="0">
                    <a:latin typeface="Arial"/>
                    <a:ea typeface="Arial"/>
                    <a:cs typeface="Arial"/>
                  </a:rPr>
                  <a:t>Ph </a:t>
                </a:r>
                <a:r>
                  <a:rPr lang="en-US" cap="none" sz="650" b="0" i="0" u="none" baseline="0">
                    <a:latin typeface="Arial"/>
                    <a:ea typeface="Arial"/>
                    <a:cs typeface="Arial"/>
                  </a:rPr>
                  <a:t>, mV</a:t>
                </a:r>
              </a:p>
            </c:rich>
          </c:tx>
          <c:layout>
            <c:manualLayout>
              <c:xMode val="factor"/>
              <c:yMode val="factor"/>
              <c:x val="-0.009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667911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35"/>
          <c:y val="0.54825"/>
          <c:w val="0.136"/>
          <c:h val="0.1415"/>
        </c:manualLayout>
      </c:layout>
      <c:overlay val="0"/>
      <c:txPr>
        <a:bodyPr vert="horz" rot="0"/>
        <a:lstStyle/>
        <a:p>
          <a:pPr>
            <a:defRPr lang="en-US" cap="none" sz="6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FM_Hd_28    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Fe</a:t>
            </a:r>
            <a:r>
              <a:rPr lang="en-US" cap="none" sz="900" b="1" i="1" u="none" baseline="30000">
                <a:latin typeface="Arial"/>
                <a:ea typeface="Arial"/>
                <a:cs typeface="Arial"/>
              </a:rPr>
              <a:t>55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5"/>
          <c:w val="0.99125"/>
          <c:h val="0.884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Module!$B$9</c:f>
              <c:strCache>
                <c:ptCount val="1"/>
                <c:pt idx="0">
                  <c:v>AL-46 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Module!$B$10:$B$73</c:f>
              <c:numCache/>
            </c:numRef>
          </c:yVal>
          <c:smooth val="0"/>
        </c:ser>
        <c:ser>
          <c:idx val="1"/>
          <c:order val="1"/>
          <c:tx>
            <c:strRef>
              <c:f>Module!$C$9</c:f>
              <c:strCache>
                <c:ptCount val="1"/>
                <c:pt idx="0">
                  <c:v>AL-126  cm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Module!$C$10:$C$73</c:f>
              <c:numCache/>
            </c:numRef>
          </c:yVal>
          <c:smooth val="0"/>
        </c:ser>
        <c:ser>
          <c:idx val="2"/>
          <c:order val="2"/>
          <c:tx>
            <c:strRef>
              <c:f>Module!$D$9</c:f>
              <c:strCache>
                <c:ptCount val="1"/>
                <c:pt idx="0">
                  <c:v>AL-206  cm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Module!$D$10:$D$73</c:f>
              <c:numCache/>
            </c:numRef>
          </c:yVal>
          <c:smooth val="0"/>
        </c:ser>
        <c:ser>
          <c:idx val="3"/>
          <c:order val="3"/>
          <c:tx>
            <c:strRef>
              <c:f>Module!$E$9</c:f>
              <c:strCache>
                <c:ptCount val="1"/>
                <c:pt idx="0">
                  <c:v>AU-46 cm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Module!$E$10:$E$73</c:f>
              <c:numCache/>
            </c:numRef>
          </c:yVal>
          <c:smooth val="0"/>
        </c:ser>
        <c:ser>
          <c:idx val="4"/>
          <c:order val="4"/>
          <c:tx>
            <c:strRef>
              <c:f>Module!$F$9</c:f>
              <c:strCache>
                <c:ptCount val="1"/>
                <c:pt idx="0">
                  <c:v>AU-126 cm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Module!$F$10:$F$73</c:f>
              <c:numCache/>
            </c:numRef>
          </c:yVal>
          <c:smooth val="0"/>
        </c:ser>
        <c:ser>
          <c:idx val="5"/>
          <c:order val="5"/>
          <c:tx>
            <c:strRef>
              <c:f>Module!$G$9</c:f>
              <c:strCache>
                <c:ptCount val="1"/>
                <c:pt idx="0">
                  <c:v>AU-206 cm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Module!$G$10:$G$73</c:f>
              <c:numCache/>
            </c:numRef>
          </c:yVal>
          <c:smooth val="0"/>
        </c:ser>
        <c:ser>
          <c:idx val="6"/>
          <c:order val="6"/>
          <c:tx>
            <c:strRef>
              <c:f>Module!$H$9</c:f>
              <c:strCache>
                <c:ptCount val="1"/>
                <c:pt idx="0">
                  <c:v>BL-46  cm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Module!$H$10:$H$73</c:f>
              <c:numCache/>
            </c:numRef>
          </c:yVal>
          <c:smooth val="0"/>
        </c:ser>
        <c:ser>
          <c:idx val="7"/>
          <c:order val="7"/>
          <c:tx>
            <c:strRef>
              <c:f>Module!$I$9</c:f>
              <c:strCache>
                <c:ptCount val="1"/>
                <c:pt idx="0">
                  <c:v>BL-126 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Module!$I$10:$I$73</c:f>
              <c:numCache/>
            </c:numRef>
          </c:yVal>
          <c:smooth val="0"/>
        </c:ser>
        <c:ser>
          <c:idx val="8"/>
          <c:order val="8"/>
          <c:tx>
            <c:strRef>
              <c:f>Module!$J$9</c:f>
              <c:strCache>
                <c:ptCount val="1"/>
                <c:pt idx="0">
                  <c:v>BL-206  cm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9933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Module!$J$10:$J$73</c:f>
              <c:numCache/>
            </c:numRef>
          </c:yVal>
          <c:smooth val="0"/>
        </c:ser>
        <c:ser>
          <c:idx val="9"/>
          <c:order val="9"/>
          <c:tx>
            <c:strRef>
              <c:f>Module!$K$9</c:f>
              <c:strCache>
                <c:ptCount val="1"/>
                <c:pt idx="0">
                  <c:v>BU-46 cm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9933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Module!$K$10:$K$73</c:f>
              <c:numCache/>
            </c:numRef>
          </c:yVal>
          <c:smooth val="0"/>
        </c:ser>
        <c:ser>
          <c:idx val="10"/>
          <c:order val="10"/>
          <c:tx>
            <c:strRef>
              <c:f>Module!$L$9</c:f>
              <c:strCache>
                <c:ptCount val="1"/>
                <c:pt idx="0">
                  <c:v>BU-126 cm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Module!$L$10:$L$73</c:f>
              <c:numCache/>
            </c:numRef>
          </c:yVal>
          <c:smooth val="0"/>
        </c:ser>
        <c:ser>
          <c:idx val="11"/>
          <c:order val="11"/>
          <c:tx>
            <c:strRef>
              <c:f>Module!$M$9</c:f>
              <c:strCache>
                <c:ptCount val="1"/>
                <c:pt idx="0">
                  <c:v>BU-206 cm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Module!$M$10:$M$73</c:f>
              <c:numCache/>
            </c:numRef>
          </c:yVal>
          <c:smooth val="0"/>
        </c:ser>
        <c:axId val="41373473"/>
        <c:axId val="36816938"/>
      </c:scatterChart>
      <c:valAx>
        <c:axId val="41373473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975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0.018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6816938"/>
        <c:crosses val="autoZero"/>
        <c:crossBetween val="midCat"/>
        <c:dispUnits/>
      </c:valAx>
      <c:valAx>
        <c:axId val="36816938"/>
        <c:scaling>
          <c:orientation val="minMax"/>
          <c:max val="2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0.02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137347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725"/>
          <c:y val="0.6587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1" u="none" baseline="0">
                <a:solidFill>
                  <a:srgbClr val="008000"/>
                </a:solidFill>
              </a:rPr>
              <a:t>Gas Leakage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10125"/>
          <c:w val="0.9482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Module!$Y$6</c:f>
              <c:strCache>
                <c:ptCount val="1"/>
                <c:pt idx="0">
                  <c:v>dP1 ,  mb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800000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P</a:t>
                    </a:r>
                    <a:r>
                      <a:rPr lang="en-US" cap="none" sz="975" b="0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 = </a:t>
                    </a:r>
                    <a:r>
                      <a:rPr lang="en-US" cap="none" sz="800" b="0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6,5653</a:t>
                    </a:r>
                    <a:r>
                      <a:rPr lang="en-US" cap="none" sz="925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e</a:t>
                    </a:r>
                    <a:r>
                      <a:rPr lang="en-US" cap="none" sz="1100" b="1" i="0" u="none" baseline="3000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-</a:t>
                    </a:r>
                    <a:r>
                      <a:rPr lang="en-US" cap="none" sz="925" b="1" i="0" u="none" baseline="3000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 </a:t>
                    </a:r>
                    <a:r>
                      <a:rPr lang="en-US" cap="none" sz="1000" b="0" i="0" u="none" baseline="3000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0,0003</a:t>
                    </a:r>
                    <a:r>
                      <a:rPr lang="en-US" cap="none" sz="1100" b="1" i="0" u="none" baseline="30000">
                        <a:solidFill>
                          <a:srgbClr val="0000FF"/>
                        </a:solidFill>
                      </a:rPr>
                      <a:t>t</a:t>
                    </a:r>
                    <a:r>
                      <a:rPr lang="en-US" cap="none" sz="975" b="0" i="0" u="none" baseline="0"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825" b="0" i="1" u="none" baseline="0"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825" b="0" i="1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25" b="0" i="1" u="none" baseline="0">
                        <a:latin typeface="Arial"/>
                        <a:ea typeface="Arial"/>
                        <a:cs typeface="Arial"/>
                      </a:rPr>
                      <a:t> = 0,9962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Module!$X$7:$X$296</c:f>
              <c:numCache>
                <c:ptCount val="2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</c:numCache>
            </c:numRef>
          </c:xVal>
          <c:yVal>
            <c:numRef>
              <c:f>Module!$Y$7:$Y$296</c:f>
              <c:numCache>
                <c:ptCount val="2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</c:numCache>
            </c:numRef>
          </c:yVal>
          <c:smooth val="0"/>
        </c:ser>
        <c:axId val="62916987"/>
        <c:axId val="29381972"/>
      </c:scatterChart>
      <c:valAx>
        <c:axId val="62916987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sec</a:t>
                </a:r>
              </a:p>
            </c:rich>
          </c:tx>
          <c:layout>
            <c:manualLayout>
              <c:xMode val="factor"/>
              <c:yMode val="factor"/>
              <c:x val="-0.01275"/>
              <c:y val="0.10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381972"/>
        <c:crosses val="autoZero"/>
        <c:crossBetween val="midCat"/>
        <c:dispUnits/>
      </c:valAx>
      <c:valAx>
        <c:axId val="29381972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dP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mb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91698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           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 FM_Hd_28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900" b="1" i="1" u="none" baseline="0">
                <a:latin typeface="Arial"/>
                <a:ea typeface="Arial"/>
                <a:cs typeface="Arial"/>
              </a:rPr>
              <a:t>      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Fe</a:t>
            </a:r>
            <a:r>
              <a:rPr lang="en-US" cap="none" sz="1000" b="1" i="1" u="none" baseline="30000">
                <a:latin typeface="Arial"/>
                <a:ea typeface="Arial"/>
                <a:cs typeface="Arial"/>
              </a:rPr>
              <a:t>55</a:t>
            </a:r>
            <a:r>
              <a:rPr lang="en-US" cap="none" sz="900" b="1" i="1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800" b="1" i="1" u="none" baseline="0">
                <a:latin typeface="Arial"/>
                <a:ea typeface="Arial"/>
                <a:cs typeface="Arial"/>
              </a:rPr>
              <a:t>Ph_distribution</a:t>
            </a:r>
          </a:p>
        </c:rich>
      </c:tx>
      <c:layout>
        <c:manualLayout>
          <c:xMode val="factor"/>
          <c:yMode val="factor"/>
          <c:x val="0.002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087"/>
          <c:w val="0.96225"/>
          <c:h val="0.847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Module!$R$6</c:f>
              <c:strCache>
                <c:ptCount val="1"/>
                <c:pt idx="0">
                  <c:v>Ph_AL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Module!$Q$7:$Q$28</c:f>
              <c:numCache/>
            </c:numRef>
          </c:xVal>
          <c:yVal>
            <c:numRef>
              <c:f>Module!$R$7:$R$28</c:f>
              <c:numCache/>
            </c:numRef>
          </c:yVal>
          <c:smooth val="1"/>
        </c:ser>
        <c:ser>
          <c:idx val="1"/>
          <c:order val="1"/>
          <c:tx>
            <c:strRef>
              <c:f>Module!$S$6</c:f>
              <c:strCache>
                <c:ptCount val="1"/>
                <c:pt idx="0">
                  <c:v>Ph_AU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Module!$Q$7:$Q$28</c:f>
              <c:numCache/>
            </c:numRef>
          </c:xVal>
          <c:yVal>
            <c:numRef>
              <c:f>Module!$S$7:$S$28</c:f>
              <c:numCache/>
            </c:numRef>
          </c:yVal>
          <c:smooth val="1"/>
        </c:ser>
        <c:ser>
          <c:idx val="2"/>
          <c:order val="2"/>
          <c:tx>
            <c:strRef>
              <c:f>Module!$T$6</c:f>
              <c:strCache>
                <c:ptCount val="1"/>
                <c:pt idx="0">
                  <c:v>Ph_BL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Module!$Q$7:$Q$28</c:f>
              <c:numCache/>
            </c:numRef>
          </c:xVal>
          <c:yVal>
            <c:numRef>
              <c:f>Module!$T$7:$T$28</c:f>
              <c:numCache/>
            </c:numRef>
          </c:yVal>
          <c:smooth val="1"/>
        </c:ser>
        <c:ser>
          <c:idx val="4"/>
          <c:order val="3"/>
          <c:tx>
            <c:strRef>
              <c:f>Module!$U$6</c:f>
              <c:strCache>
                <c:ptCount val="1"/>
                <c:pt idx="0">
                  <c:v>Ph_BU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Module!$Q$7:$Q$28</c:f>
              <c:numCache/>
            </c:numRef>
          </c:xVal>
          <c:yVal>
            <c:numRef>
              <c:f>Module!$U$7:$U$28</c:f>
              <c:numCache/>
            </c:numRef>
          </c:yVal>
          <c:smooth val="1"/>
        </c:ser>
        <c:axId val="63111157"/>
        <c:axId val="31129502"/>
      </c:scatterChart>
      <c:valAx>
        <c:axId val="63111157"/>
        <c:scaling>
          <c:orientation val="minMax"/>
          <c:max val="25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-0.0045"/>
              <c:y val="0.09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1129502"/>
        <c:crosses val="autoZero"/>
        <c:crossBetween val="midCat"/>
        <c:dispUnits/>
      </c:valAx>
      <c:valAx>
        <c:axId val="31129502"/>
        <c:scaling>
          <c:orientation val="minMax"/>
          <c:max val="18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311115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45"/>
          <c:y val="0.126"/>
          <c:w val="0.1785"/>
          <c:h val="0.201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5"/>
          <c:y val="0.081"/>
          <c:w val="0.9645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'[1]Module'!$V$6</c:f>
              <c:strCache>
                <c:ptCount val="1"/>
                <c:pt idx="0">
                  <c:v>Ph_summ</c:v>
                </c:pt>
              </c:strCache>
            </c:strRef>
          </c:tx>
          <c:spPr>
            <a:solidFill>
              <a:srgbClr val="33CCCC"/>
            </a:solidFill>
            <a:ln w="254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'[1]Module'!$Q$7:$Q$28</c:f>
              <c:numCache>
                <c:ptCount val="22"/>
                <c:pt idx="0">
                  <c:v>250</c:v>
                </c:pt>
                <c:pt idx="1">
                  <c:v>240</c:v>
                </c:pt>
                <c:pt idx="2">
                  <c:v>230</c:v>
                </c:pt>
                <c:pt idx="3">
                  <c:v>225</c:v>
                </c:pt>
                <c:pt idx="4">
                  <c:v>220</c:v>
                </c:pt>
                <c:pt idx="5">
                  <c:v>215</c:v>
                </c:pt>
                <c:pt idx="6">
                  <c:v>210</c:v>
                </c:pt>
                <c:pt idx="7">
                  <c:v>205</c:v>
                </c:pt>
                <c:pt idx="8">
                  <c:v>200</c:v>
                </c:pt>
                <c:pt idx="9">
                  <c:v>195</c:v>
                </c:pt>
                <c:pt idx="10">
                  <c:v>190</c:v>
                </c:pt>
                <c:pt idx="11">
                  <c:v>185</c:v>
                </c:pt>
                <c:pt idx="12">
                  <c:v>180</c:v>
                </c:pt>
                <c:pt idx="13">
                  <c:v>175</c:v>
                </c:pt>
                <c:pt idx="14">
                  <c:v>170</c:v>
                </c:pt>
                <c:pt idx="15">
                  <c:v>165</c:v>
                </c:pt>
                <c:pt idx="16">
                  <c:v>160</c:v>
                </c:pt>
                <c:pt idx="17">
                  <c:v>155</c:v>
                </c:pt>
                <c:pt idx="18">
                  <c:v>150</c:v>
                </c:pt>
                <c:pt idx="19">
                  <c:v>100</c:v>
                </c:pt>
                <c:pt idx="20">
                  <c:v>50</c:v>
                </c:pt>
                <c:pt idx="21">
                  <c:v>0</c:v>
                </c:pt>
              </c:numCache>
            </c:numRef>
          </c:cat>
          <c:val>
            <c:numRef>
              <c:f>'[1]Module'!$V$7:$V$28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26</c:v>
                </c:pt>
                <c:pt idx="9">
                  <c:v>109</c:v>
                </c:pt>
                <c:pt idx="10">
                  <c:v>149</c:v>
                </c:pt>
                <c:pt idx="11">
                  <c:v>100</c:v>
                </c:pt>
                <c:pt idx="12">
                  <c:v>76</c:v>
                </c:pt>
                <c:pt idx="13">
                  <c:v>183</c:v>
                </c:pt>
                <c:pt idx="14">
                  <c:v>116</c:v>
                </c:pt>
                <c:pt idx="15">
                  <c:v>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gapWidth val="0"/>
        <c:axId val="11730063"/>
        <c:axId val="38461704"/>
      </c:barChart>
      <c:catAx>
        <c:axId val="11730063"/>
        <c:scaling>
          <c:orientation val="maxMin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8461704"/>
        <c:crosses val="autoZero"/>
        <c:auto val="0"/>
        <c:lblOffset val="100"/>
        <c:noMultiLvlLbl val="0"/>
      </c:catAx>
      <c:valAx>
        <c:axId val="38461704"/>
        <c:scaling>
          <c:orientation val="minMax"/>
          <c:max val="300"/>
          <c:min val="0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173006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1" u="none" baseline="0">
                <a:latin typeface="Arial"/>
                <a:ea typeface="Arial"/>
                <a:cs typeface="Arial"/>
              </a:rPr>
              <a:t>FM_Hd_28      Fe</a:t>
            </a:r>
            <a:r>
              <a:rPr lang="en-US" cap="none" sz="950" b="1" i="1" u="none" baseline="30000">
                <a:latin typeface="Arial"/>
                <a:ea typeface="Arial"/>
                <a:cs typeface="Arial"/>
              </a:rPr>
              <a:t>55</a:t>
            </a:r>
            <a:r>
              <a:rPr lang="en-US" cap="none" sz="900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125"/>
          <c:w val="0.9445"/>
          <c:h val="0.8875"/>
        </c:manualLayout>
      </c:layout>
      <c:lineChart>
        <c:grouping val="standard"/>
        <c:varyColors val="0"/>
        <c:ser>
          <c:idx val="0"/>
          <c:order val="0"/>
          <c:tx>
            <c:strRef>
              <c:f>Module!$A$76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Module!$B$75:$M$75</c:f>
              <c:strCache/>
            </c:strRef>
          </c:cat>
          <c:val>
            <c:numRef>
              <c:f>Module!$B$76:$M$76</c:f>
              <c:numCache/>
            </c:numRef>
          </c:val>
          <c:smooth val="0"/>
        </c:ser>
        <c:ser>
          <c:idx val="2"/>
          <c:order val="1"/>
          <c:tx>
            <c:strRef>
              <c:f>Module!$A$78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Module!$B$75:$M$75</c:f>
              <c:strCache/>
            </c:strRef>
          </c:cat>
          <c:val>
            <c:numRef>
              <c:f>Module!$B$78:$M$78</c:f>
              <c:numCache/>
            </c:numRef>
          </c:val>
          <c:smooth val="0"/>
        </c:ser>
        <c:ser>
          <c:idx val="3"/>
          <c:order val="2"/>
          <c:tx>
            <c:strRef>
              <c:f>Module!$A$79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Module!$B$75:$M$75</c:f>
              <c:strCache/>
            </c:strRef>
          </c:cat>
          <c:val>
            <c:numRef>
              <c:f>Module!$B$79:$M$79</c:f>
              <c:numCache/>
            </c:numRef>
          </c:val>
          <c:smooth val="0"/>
        </c:ser>
        <c:marker val="1"/>
        <c:axId val="10611017"/>
        <c:axId val="28390290"/>
      </c:lineChart>
      <c:catAx>
        <c:axId val="1061101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28390290"/>
        <c:crosses val="autoZero"/>
        <c:auto val="1"/>
        <c:lblOffset val="100"/>
        <c:tickLblSkip val="1"/>
        <c:tickMarkSkip val="3"/>
        <c:noMultiLvlLbl val="0"/>
      </c:catAx>
      <c:valAx>
        <c:axId val="283902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Ph </a:t>
                </a:r>
                <a:r>
                  <a:rPr lang="en-US" cap="none" sz="700" b="0" i="0" u="none" baseline="0">
                    <a:latin typeface="Arial"/>
                    <a:ea typeface="Arial"/>
                    <a:cs typeface="Arial"/>
                  </a:rPr>
                  <a:t>, mV</a:t>
                </a:r>
              </a:p>
            </c:rich>
          </c:tx>
          <c:layout>
            <c:manualLayout>
              <c:xMode val="factor"/>
              <c:yMode val="factor"/>
              <c:x val="-0.009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06110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95"/>
          <c:y val="0.684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Relationship Id="rId7" Type="http://schemas.openxmlformats.org/officeDocument/2006/relationships/chart" Target="/xl/charts/chart11.xml" /><Relationship Id="rId8" Type="http://schemas.openxmlformats.org/officeDocument/2006/relationships/chart" Target="/xl/charts/chart12.xml" /><Relationship Id="rId9" Type="http://schemas.openxmlformats.org/officeDocument/2006/relationships/chart" Target="/xl/charts/chart1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Relationship Id="rId6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0</xdr:rowOff>
    </xdr:from>
    <xdr:to>
      <xdr:col>8</xdr:col>
      <xdr:colOff>428625</xdr:colOff>
      <xdr:row>101</xdr:row>
      <xdr:rowOff>0</xdr:rowOff>
    </xdr:to>
    <xdr:graphicFrame>
      <xdr:nvGraphicFramePr>
        <xdr:cNvPr id="1" name="Chart 11"/>
        <xdr:cNvGraphicFramePr/>
      </xdr:nvGraphicFramePr>
      <xdr:xfrm>
        <a:off x="0" y="12211050"/>
        <a:ext cx="454342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428625</xdr:colOff>
      <xdr:row>85</xdr:row>
      <xdr:rowOff>0</xdr:rowOff>
    </xdr:from>
    <xdr:to>
      <xdr:col>16</xdr:col>
      <xdr:colOff>600075</xdr:colOff>
      <xdr:row>101</xdr:row>
      <xdr:rowOff>0</xdr:rowOff>
    </xdr:to>
    <xdr:graphicFrame>
      <xdr:nvGraphicFramePr>
        <xdr:cNvPr id="2" name="Chart 12"/>
        <xdr:cNvGraphicFramePr/>
      </xdr:nvGraphicFramePr>
      <xdr:xfrm>
        <a:off x="4543425" y="12211050"/>
        <a:ext cx="42862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100</xdr:row>
      <xdr:rowOff>152400</xdr:rowOff>
    </xdr:from>
    <xdr:to>
      <xdr:col>8</xdr:col>
      <xdr:colOff>438150</xdr:colOff>
      <xdr:row>118</xdr:row>
      <xdr:rowOff>85725</xdr:rowOff>
    </xdr:to>
    <xdr:graphicFrame>
      <xdr:nvGraphicFramePr>
        <xdr:cNvPr id="3" name="Chart 48"/>
        <xdr:cNvGraphicFramePr/>
      </xdr:nvGraphicFramePr>
      <xdr:xfrm>
        <a:off x="0" y="14792325"/>
        <a:ext cx="4552950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47625</xdr:colOff>
      <xdr:row>65</xdr:row>
      <xdr:rowOff>76200</xdr:rowOff>
    </xdr:from>
    <xdr:to>
      <xdr:col>17</xdr:col>
      <xdr:colOff>95250</xdr:colOff>
      <xdr:row>71</xdr:row>
      <xdr:rowOff>104775</xdr:rowOff>
    </xdr:to>
    <xdr:sp>
      <xdr:nvSpPr>
        <xdr:cNvPr id="4" name="AutoShape 49"/>
        <xdr:cNvSpPr>
          <a:spLocks/>
        </xdr:cNvSpPr>
      </xdr:nvSpPr>
      <xdr:spPr>
        <a:xfrm>
          <a:off x="8277225" y="9105900"/>
          <a:ext cx="809625" cy="828675"/>
        </a:xfrm>
        <a:prstGeom prst="rect"/>
        <a:noFill/>
      </xdr:spPr>
      <xdr:txBody>
        <a:bodyPr fromWordArt="1" wrap="none">
          <a:prstTxWarp prst="textPlain">
            <a:avLst>
              <a:gd name="adj" fmla="val 42425"/>
            </a:avLst>
          </a:prstTxWarp>
        </a:bodyPr>
        <a:p>
          <a:pPr algn="ctr"/>
          <a:r>
            <a:rPr sz="5400" i="1" b="1" kern="10" spc="1080">
              <a:ln w="9525" cmpd="sng">
                <a:solidFill>
                  <a:srgbClr val="800000"/>
                </a:solidFill>
                <a:headEnd type="none"/>
                <a:tailEnd type="none"/>
              </a:ln>
              <a:solidFill>
                <a:srgbClr val="008000"/>
              </a:solidFill>
              <a:effectLst>
                <a:outerShdw dist="35921" dir="2700000" algn="ctr">
                  <a:srgbClr val="B2B2B2">
                    <a:alpha val="80000"/>
                  </a:srgbClr>
                </a:outerShdw>
              </a:effectLst>
              <a:latin typeface="Book Antiqua"/>
              <a:cs typeface="Book Antiqua"/>
            </a:rPr>
            <a:t>28</a:t>
          </a:r>
        </a:p>
      </xdr:txBody>
    </xdr:sp>
    <xdr:clientData/>
  </xdr:twoCellAnchor>
  <xdr:twoCellAnchor>
    <xdr:from>
      <xdr:col>8</xdr:col>
      <xdr:colOff>428625</xdr:colOff>
      <xdr:row>100</xdr:row>
      <xdr:rowOff>152400</xdr:rowOff>
    </xdr:from>
    <xdr:to>
      <xdr:col>16</xdr:col>
      <xdr:colOff>600075</xdr:colOff>
      <xdr:row>118</xdr:row>
      <xdr:rowOff>85725</xdr:rowOff>
    </xdr:to>
    <xdr:graphicFrame>
      <xdr:nvGraphicFramePr>
        <xdr:cNvPr id="5" name="Chart 50"/>
        <xdr:cNvGraphicFramePr/>
      </xdr:nvGraphicFramePr>
      <xdr:xfrm>
        <a:off x="4543425" y="14792325"/>
        <a:ext cx="4286250" cy="2847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82</xdr:row>
      <xdr:rowOff>57150</xdr:rowOff>
    </xdr:from>
    <xdr:to>
      <xdr:col>10</xdr:col>
      <xdr:colOff>76200</xdr:colOff>
      <xdr:row>100</xdr:row>
      <xdr:rowOff>19050</xdr:rowOff>
    </xdr:to>
    <xdr:graphicFrame>
      <xdr:nvGraphicFramePr>
        <xdr:cNvPr id="1" name="Chart 10"/>
        <xdr:cNvGraphicFramePr/>
      </xdr:nvGraphicFramePr>
      <xdr:xfrm>
        <a:off x="76200" y="13611225"/>
        <a:ext cx="55530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619125</xdr:colOff>
      <xdr:row>9</xdr:row>
      <xdr:rowOff>57150</xdr:rowOff>
    </xdr:from>
    <xdr:to>
      <xdr:col>35</xdr:col>
      <xdr:colOff>542925</xdr:colOff>
      <xdr:row>28</xdr:row>
      <xdr:rowOff>47625</xdr:rowOff>
    </xdr:to>
    <xdr:graphicFrame>
      <xdr:nvGraphicFramePr>
        <xdr:cNvPr id="2" name="Chart 16"/>
        <xdr:cNvGraphicFramePr/>
      </xdr:nvGraphicFramePr>
      <xdr:xfrm>
        <a:off x="19478625" y="1676400"/>
        <a:ext cx="4495800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28575</xdr:colOff>
      <xdr:row>100</xdr:row>
      <xdr:rowOff>133350</xdr:rowOff>
    </xdr:from>
    <xdr:to>
      <xdr:col>8</xdr:col>
      <xdr:colOff>514350</xdr:colOff>
      <xdr:row>117</xdr:row>
      <xdr:rowOff>114300</xdr:rowOff>
    </xdr:to>
    <xdr:graphicFrame>
      <xdr:nvGraphicFramePr>
        <xdr:cNvPr id="3" name="Chart 17"/>
        <xdr:cNvGraphicFramePr/>
      </xdr:nvGraphicFramePr>
      <xdr:xfrm>
        <a:off x="609600" y="16602075"/>
        <a:ext cx="435292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100</xdr:row>
      <xdr:rowOff>0</xdr:rowOff>
    </xdr:from>
    <xdr:to>
      <xdr:col>16</xdr:col>
      <xdr:colOff>600075</xdr:colOff>
      <xdr:row>116</xdr:row>
      <xdr:rowOff>142875</xdr:rowOff>
    </xdr:to>
    <xdr:graphicFrame>
      <xdr:nvGraphicFramePr>
        <xdr:cNvPr id="4" name="Chart 18"/>
        <xdr:cNvGraphicFramePr/>
      </xdr:nvGraphicFramePr>
      <xdr:xfrm>
        <a:off x="5000625" y="16468725"/>
        <a:ext cx="4552950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82</xdr:row>
      <xdr:rowOff>0</xdr:rowOff>
    </xdr:from>
    <xdr:to>
      <xdr:col>17</xdr:col>
      <xdr:colOff>733425</xdr:colOff>
      <xdr:row>98</xdr:row>
      <xdr:rowOff>123825</xdr:rowOff>
    </xdr:to>
    <xdr:graphicFrame>
      <xdr:nvGraphicFramePr>
        <xdr:cNvPr id="5" name="Chart 19"/>
        <xdr:cNvGraphicFramePr/>
      </xdr:nvGraphicFramePr>
      <xdr:xfrm>
        <a:off x="5553075" y="13554075"/>
        <a:ext cx="4895850" cy="2714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52</xdr:col>
      <xdr:colOff>504825</xdr:colOff>
      <xdr:row>16</xdr:row>
      <xdr:rowOff>47625</xdr:rowOff>
    </xdr:from>
    <xdr:to>
      <xdr:col>58</xdr:col>
      <xdr:colOff>600075</xdr:colOff>
      <xdr:row>32</xdr:row>
      <xdr:rowOff>133350</xdr:rowOff>
    </xdr:to>
    <xdr:graphicFrame>
      <xdr:nvGraphicFramePr>
        <xdr:cNvPr id="6" name="Chart 21"/>
        <xdr:cNvGraphicFramePr/>
      </xdr:nvGraphicFramePr>
      <xdr:xfrm>
        <a:off x="36890325" y="2800350"/>
        <a:ext cx="4667250" cy="2724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51</xdr:col>
      <xdr:colOff>257175</xdr:colOff>
      <xdr:row>15</xdr:row>
      <xdr:rowOff>114300</xdr:rowOff>
    </xdr:from>
    <xdr:to>
      <xdr:col>57</xdr:col>
      <xdr:colOff>323850</xdr:colOff>
      <xdr:row>32</xdr:row>
      <xdr:rowOff>28575</xdr:rowOff>
    </xdr:to>
    <xdr:graphicFrame>
      <xdr:nvGraphicFramePr>
        <xdr:cNvPr id="7" name="Chart 27"/>
        <xdr:cNvGraphicFramePr/>
      </xdr:nvGraphicFramePr>
      <xdr:xfrm>
        <a:off x="35880675" y="2705100"/>
        <a:ext cx="4638675" cy="2714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50</xdr:col>
      <xdr:colOff>142875</xdr:colOff>
      <xdr:row>20</xdr:row>
      <xdr:rowOff>76200</xdr:rowOff>
    </xdr:from>
    <xdr:to>
      <xdr:col>56</xdr:col>
      <xdr:colOff>238125</xdr:colOff>
      <xdr:row>36</xdr:row>
      <xdr:rowOff>142875</xdr:rowOff>
    </xdr:to>
    <xdr:graphicFrame>
      <xdr:nvGraphicFramePr>
        <xdr:cNvPr id="8" name="Chart 28"/>
        <xdr:cNvGraphicFramePr/>
      </xdr:nvGraphicFramePr>
      <xdr:xfrm>
        <a:off x="35004375" y="3486150"/>
        <a:ext cx="4667250" cy="2695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50</xdr:col>
      <xdr:colOff>304800</xdr:colOff>
      <xdr:row>17</xdr:row>
      <xdr:rowOff>0</xdr:rowOff>
    </xdr:from>
    <xdr:to>
      <xdr:col>56</xdr:col>
      <xdr:colOff>400050</xdr:colOff>
      <xdr:row>33</xdr:row>
      <xdr:rowOff>57150</xdr:rowOff>
    </xdr:to>
    <xdr:graphicFrame>
      <xdr:nvGraphicFramePr>
        <xdr:cNvPr id="9" name="Chart 29"/>
        <xdr:cNvGraphicFramePr/>
      </xdr:nvGraphicFramePr>
      <xdr:xfrm>
        <a:off x="35166300" y="2914650"/>
        <a:ext cx="4667250" cy="26955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19050</xdr:rowOff>
    </xdr:from>
    <xdr:to>
      <xdr:col>10</xdr:col>
      <xdr:colOff>0</xdr:colOff>
      <xdr:row>98</xdr:row>
      <xdr:rowOff>28575</xdr:rowOff>
    </xdr:to>
    <xdr:graphicFrame>
      <xdr:nvGraphicFramePr>
        <xdr:cNvPr id="1" name="Chart 1"/>
        <xdr:cNvGraphicFramePr/>
      </xdr:nvGraphicFramePr>
      <xdr:xfrm>
        <a:off x="0" y="13325475"/>
        <a:ext cx="76295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81</xdr:row>
      <xdr:rowOff>19050</xdr:rowOff>
    </xdr:from>
    <xdr:to>
      <xdr:col>10</xdr:col>
      <xdr:colOff>0</xdr:colOff>
      <xdr:row>98</xdr:row>
      <xdr:rowOff>28575</xdr:rowOff>
    </xdr:to>
    <xdr:graphicFrame>
      <xdr:nvGraphicFramePr>
        <xdr:cNvPr id="2" name="Chart 3"/>
        <xdr:cNvGraphicFramePr/>
      </xdr:nvGraphicFramePr>
      <xdr:xfrm>
        <a:off x="0" y="13325475"/>
        <a:ext cx="762952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600075</xdr:colOff>
      <xdr:row>0</xdr:row>
      <xdr:rowOff>142875</xdr:rowOff>
    </xdr:from>
    <xdr:to>
      <xdr:col>12</xdr:col>
      <xdr:colOff>685800</xdr:colOff>
      <xdr:row>16</xdr:row>
      <xdr:rowOff>133350</xdr:rowOff>
    </xdr:to>
    <xdr:graphicFrame>
      <xdr:nvGraphicFramePr>
        <xdr:cNvPr id="3" name="Chart 10"/>
        <xdr:cNvGraphicFramePr/>
      </xdr:nvGraphicFramePr>
      <xdr:xfrm>
        <a:off x="5172075" y="142875"/>
        <a:ext cx="466725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495300</xdr:colOff>
      <xdr:row>12</xdr:row>
      <xdr:rowOff>95250</xdr:rowOff>
    </xdr:from>
    <xdr:to>
      <xdr:col>12</xdr:col>
      <xdr:colOff>581025</xdr:colOff>
      <xdr:row>29</xdr:row>
      <xdr:rowOff>38100</xdr:rowOff>
    </xdr:to>
    <xdr:graphicFrame>
      <xdr:nvGraphicFramePr>
        <xdr:cNvPr id="4" name="Chart 13"/>
        <xdr:cNvGraphicFramePr/>
      </xdr:nvGraphicFramePr>
      <xdr:xfrm>
        <a:off x="5067300" y="2152650"/>
        <a:ext cx="466725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152400</xdr:colOff>
      <xdr:row>4</xdr:row>
      <xdr:rowOff>57150</xdr:rowOff>
    </xdr:from>
    <xdr:to>
      <xdr:col>17</xdr:col>
      <xdr:colOff>247650</xdr:colOff>
      <xdr:row>20</xdr:row>
      <xdr:rowOff>57150</xdr:rowOff>
    </xdr:to>
    <xdr:graphicFrame>
      <xdr:nvGraphicFramePr>
        <xdr:cNvPr id="5" name="Chart 14"/>
        <xdr:cNvGraphicFramePr/>
      </xdr:nvGraphicFramePr>
      <xdr:xfrm>
        <a:off x="8543925" y="714375"/>
        <a:ext cx="4667250" cy="2695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47625</xdr:colOff>
      <xdr:row>17</xdr:row>
      <xdr:rowOff>47625</xdr:rowOff>
    </xdr:from>
    <xdr:to>
      <xdr:col>25</xdr:col>
      <xdr:colOff>142875</xdr:colOff>
      <xdr:row>33</xdr:row>
      <xdr:rowOff>152400</xdr:rowOff>
    </xdr:to>
    <xdr:graphicFrame>
      <xdr:nvGraphicFramePr>
        <xdr:cNvPr id="6" name="Chart 15"/>
        <xdr:cNvGraphicFramePr/>
      </xdr:nvGraphicFramePr>
      <xdr:xfrm>
        <a:off x="14535150" y="2914650"/>
        <a:ext cx="4667250" cy="2695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DULS\FM_HD_27\FM_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el"/>
      <sheetName val="Module"/>
      <sheetName val="Tabelle3"/>
    </sheetNames>
    <sheetDataSet>
      <sheetData sheetId="1">
        <row r="6">
          <cell r="V6" t="str">
            <v>Ph_summ</v>
          </cell>
        </row>
        <row r="7">
          <cell r="Q7">
            <v>250</v>
          </cell>
          <cell r="V7">
            <v>0</v>
          </cell>
        </row>
        <row r="8">
          <cell r="Q8">
            <v>240</v>
          </cell>
          <cell r="V8">
            <v>0</v>
          </cell>
        </row>
        <row r="9">
          <cell r="Q9">
            <v>230</v>
          </cell>
          <cell r="V9">
            <v>0</v>
          </cell>
        </row>
        <row r="10">
          <cell r="Q10">
            <v>225</v>
          </cell>
          <cell r="V10">
            <v>0</v>
          </cell>
        </row>
        <row r="11">
          <cell r="Q11">
            <v>220</v>
          </cell>
          <cell r="V11">
            <v>0</v>
          </cell>
        </row>
        <row r="12">
          <cell r="Q12">
            <v>215</v>
          </cell>
          <cell r="V12">
            <v>0</v>
          </cell>
        </row>
        <row r="13">
          <cell r="Q13">
            <v>210</v>
          </cell>
          <cell r="V13">
            <v>0</v>
          </cell>
        </row>
        <row r="14">
          <cell r="Q14">
            <v>205</v>
          </cell>
          <cell r="V14">
            <v>3</v>
          </cell>
        </row>
        <row r="15">
          <cell r="Q15">
            <v>200</v>
          </cell>
          <cell r="V15">
            <v>26</v>
          </cell>
        </row>
        <row r="16">
          <cell r="Q16">
            <v>195</v>
          </cell>
          <cell r="V16">
            <v>109</v>
          </cell>
        </row>
        <row r="17">
          <cell r="Q17">
            <v>190</v>
          </cell>
          <cell r="V17">
            <v>149</v>
          </cell>
        </row>
        <row r="18">
          <cell r="Q18">
            <v>185</v>
          </cell>
          <cell r="V18">
            <v>100</v>
          </cell>
        </row>
        <row r="19">
          <cell r="Q19">
            <v>180</v>
          </cell>
          <cell r="V19">
            <v>76</v>
          </cell>
        </row>
        <row r="20">
          <cell r="Q20">
            <v>175</v>
          </cell>
          <cell r="V20">
            <v>183</v>
          </cell>
        </row>
        <row r="21">
          <cell r="Q21">
            <v>170</v>
          </cell>
          <cell r="V21">
            <v>116</v>
          </cell>
        </row>
        <row r="22">
          <cell r="Q22">
            <v>165</v>
          </cell>
          <cell r="V22">
            <v>6</v>
          </cell>
        </row>
        <row r="23">
          <cell r="Q23">
            <v>160</v>
          </cell>
          <cell r="V23">
            <v>0</v>
          </cell>
        </row>
        <row r="24">
          <cell r="Q24">
            <v>155</v>
          </cell>
          <cell r="V24">
            <v>0</v>
          </cell>
        </row>
        <row r="25">
          <cell r="Q25">
            <v>150</v>
          </cell>
          <cell r="V25">
            <v>0</v>
          </cell>
        </row>
        <row r="26">
          <cell r="Q26">
            <v>100</v>
          </cell>
          <cell r="V26">
            <v>0</v>
          </cell>
        </row>
        <row r="27">
          <cell r="Q27">
            <v>50</v>
          </cell>
          <cell r="V27">
            <v>0</v>
          </cell>
        </row>
        <row r="28">
          <cell r="Q28">
            <v>0</v>
          </cell>
          <cell r="V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85"/>
  <sheetViews>
    <sheetView tabSelected="1" workbookViewId="0" topLeftCell="A3">
      <selection activeCell="Q82" sqref="Q82"/>
    </sheetView>
  </sheetViews>
  <sheetFormatPr defaultColWidth="11.421875" defaultRowHeight="12.75"/>
  <cols>
    <col min="1" max="16" width="7.7109375" style="0" customWidth="1"/>
  </cols>
  <sheetData>
    <row r="2" spans="4:7" ht="15.75">
      <c r="D2" s="1" t="s">
        <v>1</v>
      </c>
      <c r="E2" s="2">
        <v>0.3826</v>
      </c>
      <c r="F2" s="2"/>
      <c r="G2" s="196">
        <v>0.41891146057248074</v>
      </c>
    </row>
    <row r="3" spans="4:7" ht="12.75">
      <c r="D3" s="1" t="s">
        <v>11</v>
      </c>
      <c r="E3" s="5">
        <v>80.8</v>
      </c>
      <c r="F3" s="3"/>
      <c r="G3" s="197">
        <v>80</v>
      </c>
    </row>
    <row r="4" spans="4:5" ht="13.5">
      <c r="D4" s="364" t="s">
        <v>2</v>
      </c>
      <c r="E4" s="364"/>
    </row>
    <row r="6" spans="1:16" ht="13.5" thickBot="1">
      <c r="A6" s="78" t="s">
        <v>12</v>
      </c>
      <c r="B6" s="372" t="s">
        <v>79</v>
      </c>
      <c r="C6" s="373"/>
      <c r="D6" s="6"/>
      <c r="E6" s="6"/>
      <c r="F6" s="6"/>
      <c r="G6" s="6"/>
      <c r="H6" s="6"/>
      <c r="N6" s="78" t="s">
        <v>12</v>
      </c>
      <c r="O6" s="372" t="s">
        <v>79</v>
      </c>
      <c r="P6" s="373"/>
    </row>
    <row r="7" spans="1:16" ht="14.25" thickBot="1" thickTop="1">
      <c r="A7" s="72" t="s">
        <v>9</v>
      </c>
      <c r="B7" s="374" t="s">
        <v>82</v>
      </c>
      <c r="C7" s="375"/>
      <c r="D7" s="375"/>
      <c r="E7" s="375"/>
      <c r="F7" s="375"/>
      <c r="G7" s="375"/>
      <c r="H7" s="376"/>
      <c r="I7" s="374" t="s">
        <v>83</v>
      </c>
      <c r="J7" s="375"/>
      <c r="K7" s="375"/>
      <c r="L7" s="375"/>
      <c r="M7" s="375"/>
      <c r="N7" s="375"/>
      <c r="O7" s="377"/>
      <c r="P7" s="120" t="s">
        <v>9</v>
      </c>
    </row>
    <row r="8" spans="1:16" ht="13.5" thickBot="1">
      <c r="A8" s="73" t="s">
        <v>13</v>
      </c>
      <c r="B8" s="7"/>
      <c r="C8" s="7"/>
      <c r="D8" s="8"/>
      <c r="E8" s="9"/>
      <c r="F8" s="7"/>
      <c r="G8" s="8"/>
      <c r="H8" s="10"/>
      <c r="I8" s="7"/>
      <c r="J8" s="7"/>
      <c r="K8" s="8"/>
      <c r="L8" s="9"/>
      <c r="M8" s="7"/>
      <c r="N8" s="8"/>
      <c r="O8" s="121"/>
      <c r="P8" s="118" t="s">
        <v>13</v>
      </c>
    </row>
    <row r="9" spans="1:16" ht="14.25" thickBot="1">
      <c r="A9" s="74" t="s">
        <v>0</v>
      </c>
      <c r="B9" s="11" t="s">
        <v>3</v>
      </c>
      <c r="C9" s="12" t="s">
        <v>5</v>
      </c>
      <c r="D9" s="12" t="s">
        <v>7</v>
      </c>
      <c r="E9" s="12" t="s">
        <v>4</v>
      </c>
      <c r="F9" s="12" t="s">
        <v>6</v>
      </c>
      <c r="G9" s="12" t="s">
        <v>8</v>
      </c>
      <c r="H9" s="13" t="s">
        <v>30</v>
      </c>
      <c r="I9" s="11" t="s">
        <v>3</v>
      </c>
      <c r="J9" s="12" t="s">
        <v>5</v>
      </c>
      <c r="K9" s="30" t="s">
        <v>7</v>
      </c>
      <c r="L9" s="29" t="s">
        <v>4</v>
      </c>
      <c r="M9" s="12" t="s">
        <v>6</v>
      </c>
      <c r="N9" s="12" t="s">
        <v>8</v>
      </c>
      <c r="O9" s="30" t="s">
        <v>30</v>
      </c>
      <c r="P9" s="119" t="s">
        <v>0</v>
      </c>
    </row>
    <row r="10" spans="1:16" s="122" customFormat="1" ht="10.5" customHeight="1">
      <c r="A10" s="34">
        <v>0</v>
      </c>
      <c r="B10" s="166"/>
      <c r="C10" s="167">
        <v>5.813</v>
      </c>
      <c r="D10" s="157">
        <f>$E$2*($E$3/C10)^2</f>
        <v>73.92086518738188</v>
      </c>
      <c r="E10" s="168"/>
      <c r="F10" s="167">
        <v>5.81</v>
      </c>
      <c r="G10" s="157">
        <f>$E$2*($E$3/F10)^2</f>
        <v>73.99722313892896</v>
      </c>
      <c r="H10" s="169"/>
      <c r="I10" s="166"/>
      <c r="J10" s="269">
        <v>6.175</v>
      </c>
      <c r="K10" s="266">
        <f>$E$2*($E$3/J10)^2</f>
        <v>65.50791297021749</v>
      </c>
      <c r="L10" s="166"/>
      <c r="M10" s="170">
        <v>5.914</v>
      </c>
      <c r="N10" s="157">
        <f>$E$2*($E$3/M10)^2</f>
        <v>71.41756633720459</v>
      </c>
      <c r="O10" s="171" t="s">
        <v>84</v>
      </c>
      <c r="P10" s="33">
        <v>0</v>
      </c>
    </row>
    <row r="11" spans="1:16" s="122" customFormat="1" ht="10.5" customHeight="1">
      <c r="A11" s="37">
        <v>1</v>
      </c>
      <c r="B11" s="155"/>
      <c r="C11" s="156">
        <v>5.809</v>
      </c>
      <c r="D11" s="157">
        <f aca="true" t="shared" si="0" ref="D11:D73">$E$2*($E$3/C11)^2</f>
        <v>74.02270208274946</v>
      </c>
      <c r="E11" s="158"/>
      <c r="F11" s="156">
        <v>5.765</v>
      </c>
      <c r="G11" s="157">
        <f aca="true" t="shared" si="1" ref="G11:G73">$E$2*($E$3/F11)^2</f>
        <v>75.15693557061822</v>
      </c>
      <c r="H11" s="159"/>
      <c r="I11" s="155"/>
      <c r="J11" s="265">
        <v>6.128</v>
      </c>
      <c r="K11" s="266">
        <f aca="true" t="shared" si="2" ref="K11:K73">$E$2*($E$3/J11)^2</f>
        <v>66.51662019647007</v>
      </c>
      <c r="L11" s="155"/>
      <c r="M11" s="156">
        <v>5.863</v>
      </c>
      <c r="N11" s="157">
        <f aca="true" t="shared" si="3" ref="N11:N73">$E$2*($E$3/M11)^2</f>
        <v>72.6654385372015</v>
      </c>
      <c r="O11" s="160" t="s">
        <v>84</v>
      </c>
      <c r="P11" s="123">
        <v>1</v>
      </c>
    </row>
    <row r="12" spans="1:16" s="122" customFormat="1" ht="10.5" customHeight="1">
      <c r="A12" s="37">
        <v>2</v>
      </c>
      <c r="B12" s="155"/>
      <c r="C12" s="156">
        <v>5.748</v>
      </c>
      <c r="D12" s="157">
        <f t="shared" si="0"/>
        <v>75.60215383378636</v>
      </c>
      <c r="E12" s="158"/>
      <c r="F12" s="156">
        <v>5.779</v>
      </c>
      <c r="G12" s="157">
        <f t="shared" si="1"/>
        <v>74.79323161133713</v>
      </c>
      <c r="H12" s="159"/>
      <c r="I12" s="155"/>
      <c r="J12" s="156">
        <v>5.846</v>
      </c>
      <c r="K12" s="157">
        <f t="shared" si="2"/>
        <v>73.08867103179344</v>
      </c>
      <c r="L12" s="155"/>
      <c r="M12" s="156">
        <v>5.893</v>
      </c>
      <c r="N12" s="157">
        <f t="shared" si="3"/>
        <v>71.92747339431698</v>
      </c>
      <c r="O12" s="160"/>
      <c r="P12" s="123">
        <v>2</v>
      </c>
    </row>
    <row r="13" spans="1:16" s="122" customFormat="1" ht="10.5" customHeight="1">
      <c r="A13" s="37">
        <v>3</v>
      </c>
      <c r="B13" s="155"/>
      <c r="C13" s="156">
        <v>5.768</v>
      </c>
      <c r="D13" s="157">
        <f t="shared" si="0"/>
        <v>75.07877601035702</v>
      </c>
      <c r="E13" s="158"/>
      <c r="F13" s="156">
        <v>5.856</v>
      </c>
      <c r="G13" s="157">
        <f t="shared" si="1"/>
        <v>72.83926438532055</v>
      </c>
      <c r="H13" s="159"/>
      <c r="I13" s="155"/>
      <c r="J13" s="156">
        <v>5.805</v>
      </c>
      <c r="K13" s="157">
        <f t="shared" si="2"/>
        <v>74.12474956618378</v>
      </c>
      <c r="L13" s="155"/>
      <c r="M13" s="156">
        <v>5.893</v>
      </c>
      <c r="N13" s="157">
        <f t="shared" si="3"/>
        <v>71.92747339431698</v>
      </c>
      <c r="O13" s="160"/>
      <c r="P13" s="123">
        <v>3</v>
      </c>
    </row>
    <row r="14" spans="1:16" s="122" customFormat="1" ht="10.5" customHeight="1">
      <c r="A14" s="37">
        <v>4</v>
      </c>
      <c r="B14" s="155"/>
      <c r="C14" s="156">
        <v>5.764</v>
      </c>
      <c r="D14" s="157">
        <f t="shared" si="0"/>
        <v>75.18301588119513</v>
      </c>
      <c r="E14" s="158"/>
      <c r="F14" s="156">
        <v>5.864</v>
      </c>
      <c r="G14" s="157">
        <f t="shared" si="1"/>
        <v>72.6406570765454</v>
      </c>
      <c r="H14" s="159"/>
      <c r="I14" s="155"/>
      <c r="J14" s="156">
        <v>5.844</v>
      </c>
      <c r="K14" s="157">
        <f t="shared" si="2"/>
        <v>73.1387060609851</v>
      </c>
      <c r="L14" s="155"/>
      <c r="M14" s="156">
        <v>5.745</v>
      </c>
      <c r="N14" s="157">
        <f t="shared" si="3"/>
        <v>75.68113231242818</v>
      </c>
      <c r="O14" s="160"/>
      <c r="P14" s="123">
        <v>4</v>
      </c>
    </row>
    <row r="15" spans="1:16" s="122" customFormat="1" ht="10.5" customHeight="1">
      <c r="A15" s="37">
        <v>5</v>
      </c>
      <c r="B15" s="155"/>
      <c r="C15" s="156">
        <v>5.771</v>
      </c>
      <c r="D15" s="157">
        <f t="shared" si="0"/>
        <v>75.00073830994491</v>
      </c>
      <c r="E15" s="158"/>
      <c r="F15" s="156">
        <v>5.782</v>
      </c>
      <c r="G15" s="157">
        <f t="shared" si="1"/>
        <v>74.71563856915405</v>
      </c>
      <c r="H15" s="159"/>
      <c r="I15" s="155"/>
      <c r="J15" s="156">
        <v>5.845</v>
      </c>
      <c r="K15" s="157">
        <f t="shared" si="2"/>
        <v>73.11368212615463</v>
      </c>
      <c r="L15" s="155"/>
      <c r="M15" s="156">
        <v>5.856</v>
      </c>
      <c r="N15" s="157">
        <f t="shared" si="3"/>
        <v>72.83926438532055</v>
      </c>
      <c r="O15" s="160"/>
      <c r="P15" s="123">
        <v>5</v>
      </c>
    </row>
    <row r="16" spans="1:16" s="122" customFormat="1" ht="10.5" customHeight="1">
      <c r="A16" s="37">
        <v>6</v>
      </c>
      <c r="B16" s="155"/>
      <c r="C16" s="156">
        <v>5.765</v>
      </c>
      <c r="D16" s="157">
        <f t="shared" si="0"/>
        <v>75.15693557061822</v>
      </c>
      <c r="E16" s="158"/>
      <c r="F16" s="156">
        <v>5.792</v>
      </c>
      <c r="G16" s="157">
        <f t="shared" si="1"/>
        <v>74.4578652971521</v>
      </c>
      <c r="H16" s="159"/>
      <c r="I16" s="155"/>
      <c r="J16" s="156">
        <v>5.856</v>
      </c>
      <c r="K16" s="157">
        <f t="shared" si="2"/>
        <v>72.83926438532055</v>
      </c>
      <c r="L16" s="155"/>
      <c r="M16" s="156">
        <v>5.833</v>
      </c>
      <c r="N16" s="157">
        <f t="shared" si="3"/>
        <v>73.41481933473271</v>
      </c>
      <c r="O16" s="160"/>
      <c r="P16" s="123">
        <v>6</v>
      </c>
    </row>
    <row r="17" spans="1:16" s="122" customFormat="1" ht="10.5" customHeight="1">
      <c r="A17" s="37">
        <v>7</v>
      </c>
      <c r="B17" s="155"/>
      <c r="C17" s="156">
        <v>5.79</v>
      </c>
      <c r="D17" s="157">
        <f t="shared" si="0"/>
        <v>74.50931312100846</v>
      </c>
      <c r="E17" s="158"/>
      <c r="F17" s="156">
        <v>5.72</v>
      </c>
      <c r="G17" s="157">
        <f t="shared" si="1"/>
        <v>76.34412636314734</v>
      </c>
      <c r="H17" s="159"/>
      <c r="I17" s="155"/>
      <c r="J17" s="156">
        <v>5.846</v>
      </c>
      <c r="K17" s="157">
        <f t="shared" si="2"/>
        <v>73.08867103179344</v>
      </c>
      <c r="L17" s="155"/>
      <c r="M17" s="156">
        <v>5.899</v>
      </c>
      <c r="N17" s="157">
        <f t="shared" si="3"/>
        <v>71.78122984001384</v>
      </c>
      <c r="O17" s="160"/>
      <c r="P17" s="123">
        <v>7</v>
      </c>
    </row>
    <row r="18" spans="1:16" s="122" customFormat="1" ht="10.5" customHeight="1">
      <c r="A18" s="37">
        <v>8</v>
      </c>
      <c r="B18" s="155"/>
      <c r="C18" s="156">
        <v>5.81</v>
      </c>
      <c r="D18" s="157">
        <f t="shared" si="0"/>
        <v>73.99722313892896</v>
      </c>
      <c r="E18" s="158"/>
      <c r="F18" s="156">
        <v>5.887</v>
      </c>
      <c r="G18" s="157">
        <f t="shared" si="1"/>
        <v>72.07416432847506</v>
      </c>
      <c r="H18" s="159"/>
      <c r="I18" s="155"/>
      <c r="J18" s="156">
        <v>5.856</v>
      </c>
      <c r="K18" s="157">
        <f t="shared" si="2"/>
        <v>72.83926438532055</v>
      </c>
      <c r="L18" s="155"/>
      <c r="M18" s="156">
        <v>5.887</v>
      </c>
      <c r="N18" s="157">
        <f t="shared" si="3"/>
        <v>72.07416432847506</v>
      </c>
      <c r="O18" s="160"/>
      <c r="P18" s="123">
        <v>8</v>
      </c>
    </row>
    <row r="19" spans="1:16" s="122" customFormat="1" ht="10.5" customHeight="1">
      <c r="A19" s="37">
        <v>9</v>
      </c>
      <c r="B19" s="155"/>
      <c r="C19" s="156">
        <v>5.868</v>
      </c>
      <c r="D19" s="157">
        <f t="shared" si="0"/>
        <v>72.54165789611858</v>
      </c>
      <c r="E19" s="158"/>
      <c r="F19" s="156">
        <v>5.934</v>
      </c>
      <c r="G19" s="157">
        <f t="shared" si="1"/>
        <v>70.93696496763806</v>
      </c>
      <c r="H19" s="159"/>
      <c r="I19" s="155"/>
      <c r="J19" s="156">
        <v>5.847</v>
      </c>
      <c r="K19" s="157">
        <f t="shared" si="2"/>
        <v>73.063672769118</v>
      </c>
      <c r="L19" s="155"/>
      <c r="M19" s="156">
        <v>5.828</v>
      </c>
      <c r="N19" s="157">
        <f t="shared" si="3"/>
        <v>73.54084251870951</v>
      </c>
      <c r="O19" s="160"/>
      <c r="P19" s="123">
        <v>9</v>
      </c>
    </row>
    <row r="20" spans="1:16" s="122" customFormat="1" ht="10.5" customHeight="1">
      <c r="A20" s="37">
        <v>10</v>
      </c>
      <c r="B20" s="155"/>
      <c r="C20" s="156">
        <v>5.756</v>
      </c>
      <c r="D20" s="157">
        <f t="shared" si="0"/>
        <v>75.39214795233157</v>
      </c>
      <c r="E20" s="158"/>
      <c r="F20" s="156">
        <v>5.848</v>
      </c>
      <c r="G20" s="157">
        <f t="shared" si="1"/>
        <v>73.03868732935226</v>
      </c>
      <c r="H20" s="159"/>
      <c r="I20" s="155"/>
      <c r="J20" s="156">
        <v>5.911</v>
      </c>
      <c r="K20" s="157">
        <f t="shared" si="2"/>
        <v>71.49007761065057</v>
      </c>
      <c r="L20" s="155"/>
      <c r="M20" s="156">
        <v>5.807</v>
      </c>
      <c r="N20" s="157">
        <f t="shared" si="3"/>
        <v>74.07369946469063</v>
      </c>
      <c r="O20" s="160"/>
      <c r="P20" s="123">
        <v>10</v>
      </c>
    </row>
    <row r="21" spans="1:16" s="122" customFormat="1" ht="10.5" customHeight="1">
      <c r="A21" s="37">
        <v>11</v>
      </c>
      <c r="B21" s="155"/>
      <c r="C21" s="156">
        <v>5.795</v>
      </c>
      <c r="D21" s="157">
        <f t="shared" si="0"/>
        <v>74.38079341552512</v>
      </c>
      <c r="E21" s="158"/>
      <c r="F21" s="156">
        <v>5.816</v>
      </c>
      <c r="G21" s="157">
        <f t="shared" si="1"/>
        <v>73.84462536587395</v>
      </c>
      <c r="H21" s="159"/>
      <c r="I21" s="155"/>
      <c r="J21" s="156">
        <v>5.771</v>
      </c>
      <c r="K21" s="157">
        <f t="shared" si="2"/>
        <v>75.00073830994491</v>
      </c>
      <c r="L21" s="155"/>
      <c r="M21" s="156">
        <v>5.887</v>
      </c>
      <c r="N21" s="157">
        <f t="shared" si="3"/>
        <v>72.07416432847506</v>
      </c>
      <c r="O21" s="160"/>
      <c r="P21" s="123">
        <v>11</v>
      </c>
    </row>
    <row r="22" spans="1:16" s="122" customFormat="1" ht="10.5" customHeight="1">
      <c r="A22" s="37">
        <v>12</v>
      </c>
      <c r="B22" s="155"/>
      <c r="C22" s="156">
        <v>5.813</v>
      </c>
      <c r="D22" s="157">
        <f t="shared" si="0"/>
        <v>73.92086518738188</v>
      </c>
      <c r="E22" s="158"/>
      <c r="F22" s="156">
        <v>5.824</v>
      </c>
      <c r="G22" s="157">
        <f t="shared" si="1"/>
        <v>73.64189484965584</v>
      </c>
      <c r="H22" s="159"/>
      <c r="I22" s="155"/>
      <c r="J22" s="156">
        <v>5.849</v>
      </c>
      <c r="K22" s="157">
        <f t="shared" si="2"/>
        <v>73.01371470372763</v>
      </c>
      <c r="L22" s="155"/>
      <c r="M22" s="156">
        <v>5.876</v>
      </c>
      <c r="N22" s="157">
        <f t="shared" si="3"/>
        <v>72.34426572120626</v>
      </c>
      <c r="O22" s="160"/>
      <c r="P22" s="123">
        <v>12</v>
      </c>
    </row>
    <row r="23" spans="1:16" s="122" customFormat="1" ht="10.5" customHeight="1">
      <c r="A23" s="37">
        <v>13</v>
      </c>
      <c r="B23" s="155"/>
      <c r="C23" s="156">
        <v>5.787</v>
      </c>
      <c r="D23" s="157">
        <f t="shared" si="0"/>
        <v>74.58658489504535</v>
      </c>
      <c r="E23" s="158"/>
      <c r="F23" s="156">
        <v>5.854</v>
      </c>
      <c r="G23" s="157">
        <f t="shared" si="1"/>
        <v>72.88904348134639</v>
      </c>
      <c r="H23" s="159"/>
      <c r="I23" s="155"/>
      <c r="J23" s="156">
        <v>5.83</v>
      </c>
      <c r="K23" s="157">
        <f t="shared" si="2"/>
        <v>73.49039433462102</v>
      </c>
      <c r="L23" s="155"/>
      <c r="M23" s="156">
        <v>5.91</v>
      </c>
      <c r="N23" s="157">
        <f t="shared" si="3"/>
        <v>71.51427257709409</v>
      </c>
      <c r="O23" s="160"/>
      <c r="P23" s="123">
        <v>13</v>
      </c>
    </row>
    <row r="24" spans="1:16" s="122" customFormat="1" ht="10.5" customHeight="1">
      <c r="A24" s="37">
        <v>14</v>
      </c>
      <c r="B24" s="155"/>
      <c r="C24" s="265">
        <v>100</v>
      </c>
      <c r="D24" s="266">
        <f t="shared" si="0"/>
        <v>0.24978576639999994</v>
      </c>
      <c r="E24" s="158"/>
      <c r="F24" s="156">
        <v>5.876</v>
      </c>
      <c r="G24" s="157">
        <f t="shared" si="1"/>
        <v>72.34426572120626</v>
      </c>
      <c r="H24" s="159" t="s">
        <v>84</v>
      </c>
      <c r="I24" s="155"/>
      <c r="J24" s="156">
        <v>5.791</v>
      </c>
      <c r="K24" s="157">
        <f t="shared" si="2"/>
        <v>74.48358254600524</v>
      </c>
      <c r="L24" s="155"/>
      <c r="M24" s="156">
        <v>5.924</v>
      </c>
      <c r="N24" s="157">
        <f t="shared" si="3"/>
        <v>71.17665719414177</v>
      </c>
      <c r="O24" s="160"/>
      <c r="P24" s="123">
        <v>14</v>
      </c>
    </row>
    <row r="25" spans="1:16" s="122" customFormat="1" ht="10.5" customHeight="1">
      <c r="A25" s="37">
        <v>15</v>
      </c>
      <c r="B25" s="155"/>
      <c r="C25" s="156">
        <v>5.843</v>
      </c>
      <c r="D25" s="157">
        <f t="shared" si="0"/>
        <v>73.16374284507596</v>
      </c>
      <c r="E25" s="158"/>
      <c r="F25" s="156">
        <v>5.942</v>
      </c>
      <c r="G25" s="157">
        <f t="shared" si="1"/>
        <v>70.7460818655281</v>
      </c>
      <c r="H25" s="159"/>
      <c r="I25" s="155"/>
      <c r="J25" s="156">
        <v>5.857</v>
      </c>
      <c r="K25" s="157">
        <f t="shared" si="2"/>
        <v>72.81439395805481</v>
      </c>
      <c r="L25" s="155"/>
      <c r="M25" s="156">
        <v>5.975</v>
      </c>
      <c r="N25" s="157">
        <f t="shared" si="3"/>
        <v>69.9667768841582</v>
      </c>
      <c r="O25" s="160"/>
      <c r="P25" s="123">
        <v>15</v>
      </c>
    </row>
    <row r="26" spans="1:16" s="122" customFormat="1" ht="10.5" customHeight="1">
      <c r="A26" s="37">
        <v>16</v>
      </c>
      <c r="B26" s="155"/>
      <c r="C26" s="156">
        <v>5.823</v>
      </c>
      <c r="D26" s="157">
        <f t="shared" si="0"/>
        <v>73.66719047672554</v>
      </c>
      <c r="E26" s="158"/>
      <c r="F26" s="156">
        <v>5.905</v>
      </c>
      <c r="G26" s="157">
        <f t="shared" si="1"/>
        <v>71.63543184818043</v>
      </c>
      <c r="H26" s="159"/>
      <c r="I26" s="155"/>
      <c r="J26" s="156">
        <v>5.863</v>
      </c>
      <c r="K26" s="157">
        <f t="shared" si="2"/>
        <v>72.6654385372015</v>
      </c>
      <c r="L26" s="155"/>
      <c r="M26" s="156">
        <v>5.909</v>
      </c>
      <c r="N26" s="157">
        <f t="shared" si="3"/>
        <v>71.5384798283643</v>
      </c>
      <c r="O26" s="160"/>
      <c r="P26" s="123">
        <v>16</v>
      </c>
    </row>
    <row r="27" spans="1:16" s="122" customFormat="1" ht="10.5" customHeight="1">
      <c r="A27" s="37">
        <v>17</v>
      </c>
      <c r="B27" s="155"/>
      <c r="C27" s="156">
        <v>5.814</v>
      </c>
      <c r="D27" s="157">
        <f t="shared" si="0"/>
        <v>73.89543880002589</v>
      </c>
      <c r="E27" s="158"/>
      <c r="F27" s="156">
        <v>5.84</v>
      </c>
      <c r="G27" s="157">
        <f t="shared" si="1"/>
        <v>73.2389303809345</v>
      </c>
      <c r="H27" s="159"/>
      <c r="I27" s="155"/>
      <c r="J27" s="156">
        <v>5.838</v>
      </c>
      <c r="K27" s="157">
        <f t="shared" si="2"/>
        <v>73.28911981265082</v>
      </c>
      <c r="L27" s="155"/>
      <c r="M27" s="156">
        <v>5.895</v>
      </c>
      <c r="N27" s="157">
        <f t="shared" si="3"/>
        <v>71.87867592394757</v>
      </c>
      <c r="O27" s="160"/>
      <c r="P27" s="123">
        <v>17</v>
      </c>
    </row>
    <row r="28" spans="1:16" s="122" customFormat="1" ht="10.5" customHeight="1">
      <c r="A28" s="37">
        <v>18</v>
      </c>
      <c r="B28" s="155"/>
      <c r="C28" s="156">
        <v>5.861</v>
      </c>
      <c r="D28" s="157">
        <f t="shared" si="0"/>
        <v>72.71503951769424</v>
      </c>
      <c r="E28" s="158"/>
      <c r="F28" s="156">
        <v>5.758</v>
      </c>
      <c r="G28" s="157">
        <f t="shared" si="1"/>
        <v>75.33978320450842</v>
      </c>
      <c r="H28" s="159"/>
      <c r="I28" s="155"/>
      <c r="J28" s="156">
        <v>5.782</v>
      </c>
      <c r="K28" s="157">
        <f t="shared" si="2"/>
        <v>74.71563856915405</v>
      </c>
      <c r="L28" s="155"/>
      <c r="M28" s="156">
        <v>5.846</v>
      </c>
      <c r="N28" s="157">
        <f t="shared" si="3"/>
        <v>73.08867103179344</v>
      </c>
      <c r="O28" s="160"/>
      <c r="P28" s="123">
        <v>18</v>
      </c>
    </row>
    <row r="29" spans="1:16" s="122" customFormat="1" ht="10.5" customHeight="1">
      <c r="A29" s="37">
        <v>19</v>
      </c>
      <c r="B29" s="155"/>
      <c r="C29" s="156">
        <v>5.769</v>
      </c>
      <c r="D29" s="157">
        <f t="shared" si="0"/>
        <v>75.05274991608665</v>
      </c>
      <c r="E29" s="158"/>
      <c r="F29" s="156">
        <v>5.857</v>
      </c>
      <c r="G29" s="157">
        <f t="shared" si="1"/>
        <v>72.81439395805481</v>
      </c>
      <c r="H29" s="159"/>
      <c r="I29" s="155"/>
      <c r="J29" s="156">
        <v>5.795</v>
      </c>
      <c r="K29" s="157">
        <f t="shared" si="2"/>
        <v>74.38079341552512</v>
      </c>
      <c r="L29" s="155"/>
      <c r="M29" s="156">
        <v>5.964</v>
      </c>
      <c r="N29" s="157">
        <f t="shared" si="3"/>
        <v>70.22510830689478</v>
      </c>
      <c r="O29" s="160"/>
      <c r="P29" s="123">
        <v>19</v>
      </c>
    </row>
    <row r="30" spans="1:16" s="122" customFormat="1" ht="10.5" customHeight="1">
      <c r="A30" s="37">
        <v>20</v>
      </c>
      <c r="B30" s="155"/>
      <c r="C30" s="156">
        <v>5.926</v>
      </c>
      <c r="D30" s="157">
        <f t="shared" si="0"/>
        <v>71.1286216583447</v>
      </c>
      <c r="E30" s="158"/>
      <c r="F30" s="156">
        <v>5.858</v>
      </c>
      <c r="G30" s="157">
        <f t="shared" si="1"/>
        <v>72.78953626634959</v>
      </c>
      <c r="H30" s="159"/>
      <c r="I30" s="155"/>
      <c r="J30" s="156">
        <v>5.913</v>
      </c>
      <c r="K30" s="157">
        <f t="shared" si="2"/>
        <v>71.44172449900637</v>
      </c>
      <c r="L30" s="155"/>
      <c r="M30" s="156">
        <v>5.848</v>
      </c>
      <c r="N30" s="157">
        <f t="shared" si="3"/>
        <v>73.03868732935226</v>
      </c>
      <c r="O30" s="160"/>
      <c r="P30" s="123">
        <v>20</v>
      </c>
    </row>
    <row r="31" spans="1:16" s="122" customFormat="1" ht="10.5" customHeight="1">
      <c r="A31" s="37">
        <v>21</v>
      </c>
      <c r="B31" s="155"/>
      <c r="C31" s="156">
        <v>5.812</v>
      </c>
      <c r="D31" s="157">
        <f t="shared" si="0"/>
        <v>73.94630470029257</v>
      </c>
      <c r="E31" s="158"/>
      <c r="F31" s="156">
        <v>5.869</v>
      </c>
      <c r="G31" s="157">
        <f t="shared" si="1"/>
        <v>72.51693972340557</v>
      </c>
      <c r="H31" s="159"/>
      <c r="I31" s="155"/>
      <c r="J31" s="156">
        <v>5.931</v>
      </c>
      <c r="K31" s="157">
        <f t="shared" si="2"/>
        <v>71.00874534753213</v>
      </c>
      <c r="L31" s="155"/>
      <c r="M31" s="156">
        <v>5.937</v>
      </c>
      <c r="N31" s="157">
        <f t="shared" si="3"/>
        <v>70.86529337335719</v>
      </c>
      <c r="O31" s="160"/>
      <c r="P31" s="123">
        <v>21</v>
      </c>
    </row>
    <row r="32" spans="1:16" s="122" customFormat="1" ht="10.5" customHeight="1">
      <c r="A32" s="37">
        <v>22</v>
      </c>
      <c r="B32" s="155"/>
      <c r="C32" s="156">
        <v>5.827</v>
      </c>
      <c r="D32" s="157">
        <f t="shared" si="0"/>
        <v>73.56608609271699</v>
      </c>
      <c r="E32" s="158"/>
      <c r="F32" s="156">
        <v>5.776</v>
      </c>
      <c r="G32" s="157">
        <f t="shared" si="1"/>
        <v>74.87094558820144</v>
      </c>
      <c r="H32" s="159"/>
      <c r="I32" s="155"/>
      <c r="J32" s="156">
        <v>5.859</v>
      </c>
      <c r="K32" s="157">
        <f t="shared" si="2"/>
        <v>72.76469130151085</v>
      </c>
      <c r="L32" s="155"/>
      <c r="M32" s="156">
        <v>5.848</v>
      </c>
      <c r="N32" s="157">
        <f t="shared" si="3"/>
        <v>73.03868732935226</v>
      </c>
      <c r="O32" s="160"/>
      <c r="P32" s="123">
        <v>22</v>
      </c>
    </row>
    <row r="33" spans="1:16" s="122" customFormat="1" ht="10.5" customHeight="1">
      <c r="A33" s="37">
        <v>23</v>
      </c>
      <c r="B33" s="155"/>
      <c r="C33" s="156">
        <v>5.876</v>
      </c>
      <c r="D33" s="157">
        <f t="shared" si="0"/>
        <v>72.34426572120626</v>
      </c>
      <c r="E33" s="158"/>
      <c r="F33" s="156">
        <v>5.827</v>
      </c>
      <c r="G33" s="157">
        <f t="shared" si="1"/>
        <v>73.56608609271699</v>
      </c>
      <c r="H33" s="159"/>
      <c r="I33" s="155"/>
      <c r="J33" s="156">
        <v>5.932</v>
      </c>
      <c r="K33" s="157">
        <f t="shared" si="2"/>
        <v>70.98480645335833</v>
      </c>
      <c r="L33" s="155"/>
      <c r="M33" s="156">
        <v>5.979</v>
      </c>
      <c r="N33" s="157">
        <f t="shared" si="3"/>
        <v>69.87319150505053</v>
      </c>
      <c r="O33" s="160"/>
      <c r="P33" s="123">
        <v>23</v>
      </c>
    </row>
    <row r="34" spans="1:16" s="122" customFormat="1" ht="10.5" customHeight="1">
      <c r="A34" s="37">
        <v>24</v>
      </c>
      <c r="B34" s="155"/>
      <c r="C34" s="156">
        <v>5.837</v>
      </c>
      <c r="D34" s="157">
        <f t="shared" si="0"/>
        <v>73.31423387733852</v>
      </c>
      <c r="E34" s="158"/>
      <c r="F34" s="156">
        <v>5.725</v>
      </c>
      <c r="G34" s="157">
        <f t="shared" si="1"/>
        <v>76.21083240975574</v>
      </c>
      <c r="H34" s="159"/>
      <c r="I34" s="155"/>
      <c r="J34" s="156">
        <v>5.912</v>
      </c>
      <c r="K34" s="157">
        <f t="shared" si="2"/>
        <v>71.46589492072269</v>
      </c>
      <c r="L34" s="155"/>
      <c r="M34" s="156">
        <v>5.956</v>
      </c>
      <c r="N34" s="157">
        <f t="shared" si="3"/>
        <v>70.41388539461761</v>
      </c>
      <c r="O34" s="160"/>
      <c r="P34" s="123">
        <v>24</v>
      </c>
    </row>
    <row r="35" spans="1:16" s="122" customFormat="1" ht="10.5" customHeight="1">
      <c r="A35" s="37">
        <v>25</v>
      </c>
      <c r="B35" s="155"/>
      <c r="C35" s="156">
        <v>5.812</v>
      </c>
      <c r="D35" s="157">
        <f t="shared" si="0"/>
        <v>73.94630470029257</v>
      </c>
      <c r="E35" s="158"/>
      <c r="F35" s="156">
        <v>5.795</v>
      </c>
      <c r="G35" s="157">
        <f t="shared" si="1"/>
        <v>74.38079341552512</v>
      </c>
      <c r="H35" s="159"/>
      <c r="I35" s="155"/>
      <c r="J35" s="156">
        <v>5.882</v>
      </c>
      <c r="K35" s="157">
        <f t="shared" si="2"/>
        <v>72.19674983967246</v>
      </c>
      <c r="L35" s="155"/>
      <c r="M35" s="156">
        <v>5.894</v>
      </c>
      <c r="N35" s="157">
        <f t="shared" si="3"/>
        <v>71.90306844974943</v>
      </c>
      <c r="O35" s="160"/>
      <c r="P35" s="123">
        <v>25</v>
      </c>
    </row>
    <row r="36" spans="1:16" s="122" customFormat="1" ht="10.5" customHeight="1">
      <c r="A36" s="37">
        <v>26</v>
      </c>
      <c r="B36" s="155"/>
      <c r="C36" s="156">
        <v>5.917</v>
      </c>
      <c r="D36" s="157">
        <f t="shared" si="0"/>
        <v>71.3451653284211</v>
      </c>
      <c r="E36" s="158"/>
      <c r="F36" s="156">
        <v>5.764</v>
      </c>
      <c r="G36" s="157">
        <f t="shared" si="1"/>
        <v>75.18301588119513</v>
      </c>
      <c r="H36" s="159"/>
      <c r="I36" s="155"/>
      <c r="J36" s="156">
        <v>5.875</v>
      </c>
      <c r="K36" s="157">
        <f t="shared" si="2"/>
        <v>72.36889565233137</v>
      </c>
      <c r="L36" s="155"/>
      <c r="M36" s="156">
        <v>5.927</v>
      </c>
      <c r="N36" s="157">
        <f t="shared" si="3"/>
        <v>71.10462212358226</v>
      </c>
      <c r="O36" s="160"/>
      <c r="P36" s="123">
        <v>26</v>
      </c>
    </row>
    <row r="37" spans="1:16" s="122" customFormat="1" ht="10.5" customHeight="1">
      <c r="A37" s="37">
        <v>27</v>
      </c>
      <c r="B37" s="155"/>
      <c r="C37" s="156">
        <v>5.821</v>
      </c>
      <c r="D37" s="157">
        <f t="shared" si="0"/>
        <v>73.71782084669299</v>
      </c>
      <c r="E37" s="158"/>
      <c r="F37" s="156">
        <v>5.797</v>
      </c>
      <c r="G37" s="157">
        <f t="shared" si="1"/>
        <v>74.3294786233884</v>
      </c>
      <c r="H37" s="159"/>
      <c r="I37" s="155"/>
      <c r="J37" s="156">
        <v>5.874</v>
      </c>
      <c r="K37" s="157">
        <f t="shared" si="2"/>
        <v>72.39353816365444</v>
      </c>
      <c r="L37" s="155"/>
      <c r="M37" s="156">
        <v>5.836</v>
      </c>
      <c r="N37" s="157">
        <f t="shared" si="3"/>
        <v>73.33936085303527</v>
      </c>
      <c r="O37" s="160"/>
      <c r="P37" s="123">
        <v>27</v>
      </c>
    </row>
    <row r="38" spans="1:16" s="122" customFormat="1" ht="10.5" customHeight="1">
      <c r="A38" s="37">
        <v>28</v>
      </c>
      <c r="B38" s="155"/>
      <c r="C38" s="156">
        <v>5.798</v>
      </c>
      <c r="D38" s="157">
        <f t="shared" si="0"/>
        <v>74.30384113849728</v>
      </c>
      <c r="E38" s="158"/>
      <c r="F38" s="156">
        <v>5.878</v>
      </c>
      <c r="G38" s="157">
        <f t="shared" si="1"/>
        <v>72.2950435653108</v>
      </c>
      <c r="H38" s="159"/>
      <c r="I38" s="155"/>
      <c r="J38" s="156">
        <v>5.903</v>
      </c>
      <c r="K38" s="157">
        <f t="shared" si="2"/>
        <v>71.68398178365477</v>
      </c>
      <c r="L38" s="155"/>
      <c r="M38" s="156">
        <v>5.913</v>
      </c>
      <c r="N38" s="157">
        <f t="shared" si="3"/>
        <v>71.44172449900637</v>
      </c>
      <c r="O38" s="160"/>
      <c r="P38" s="123">
        <v>28</v>
      </c>
    </row>
    <row r="39" spans="1:16" s="122" customFormat="1" ht="10.5" customHeight="1">
      <c r="A39" s="37">
        <v>29</v>
      </c>
      <c r="B39" s="155"/>
      <c r="C39" s="156">
        <v>5.8</v>
      </c>
      <c r="D39" s="157">
        <f t="shared" si="0"/>
        <v>74.25260594530322</v>
      </c>
      <c r="E39" s="158"/>
      <c r="F39" s="156">
        <v>5.767</v>
      </c>
      <c r="G39" s="157">
        <f t="shared" si="1"/>
        <v>75.10481564460515</v>
      </c>
      <c r="H39" s="159"/>
      <c r="J39" s="156">
        <v>5.99</v>
      </c>
      <c r="K39" s="157">
        <f t="shared" si="2"/>
        <v>69.61679772352919</v>
      </c>
      <c r="L39" s="155"/>
      <c r="M39" s="156">
        <v>5.85</v>
      </c>
      <c r="N39" s="157">
        <f t="shared" si="3"/>
        <v>72.9887548834831</v>
      </c>
      <c r="O39" s="160"/>
      <c r="P39" s="123">
        <v>29</v>
      </c>
    </row>
    <row r="40" spans="1:16" s="122" customFormat="1" ht="10.5" customHeight="1">
      <c r="A40" s="37">
        <v>30</v>
      </c>
      <c r="B40" s="155"/>
      <c r="C40" s="156">
        <v>5.892</v>
      </c>
      <c r="D40" s="157">
        <f t="shared" si="0"/>
        <v>71.95189076608183</v>
      </c>
      <c r="E40" s="158"/>
      <c r="F40" s="156">
        <v>5.84</v>
      </c>
      <c r="G40" s="157">
        <f t="shared" si="1"/>
        <v>73.2389303809345</v>
      </c>
      <c r="H40" s="159"/>
      <c r="I40" s="155"/>
      <c r="J40" s="156">
        <v>5.852</v>
      </c>
      <c r="K40" s="157">
        <f t="shared" si="2"/>
        <v>72.93887362412742</v>
      </c>
      <c r="L40" s="155"/>
      <c r="M40" s="156">
        <v>5.904</v>
      </c>
      <c r="N40" s="157">
        <f t="shared" si="3"/>
        <v>71.659700648497</v>
      </c>
      <c r="O40" s="160"/>
      <c r="P40" s="123">
        <v>30</v>
      </c>
    </row>
    <row r="41" spans="1:16" s="122" customFormat="1" ht="10.5" customHeight="1">
      <c r="A41" s="37">
        <v>31</v>
      </c>
      <c r="B41" s="155"/>
      <c r="C41" s="156">
        <v>5.883</v>
      </c>
      <c r="D41" s="157">
        <f t="shared" si="0"/>
        <v>72.17220773061555</v>
      </c>
      <c r="E41" s="158"/>
      <c r="F41" s="156">
        <v>5.802</v>
      </c>
      <c r="G41" s="157">
        <f t="shared" si="1"/>
        <v>74.20142372663041</v>
      </c>
      <c r="H41" s="159"/>
      <c r="I41" s="155"/>
      <c r="J41" s="156">
        <v>5.881</v>
      </c>
      <c r="K41" s="157">
        <f t="shared" si="2"/>
        <v>72.2213044691488</v>
      </c>
      <c r="L41" s="155"/>
      <c r="M41" s="156">
        <v>5.863</v>
      </c>
      <c r="N41" s="157">
        <f t="shared" si="3"/>
        <v>72.6654385372015</v>
      </c>
      <c r="O41" s="160"/>
      <c r="P41" s="123">
        <v>31</v>
      </c>
    </row>
    <row r="42" spans="1:16" s="122" customFormat="1" ht="10.5" customHeight="1">
      <c r="A42" s="37">
        <v>32</v>
      </c>
      <c r="B42" s="155"/>
      <c r="C42" s="156">
        <v>5.828</v>
      </c>
      <c r="D42" s="157">
        <f t="shared" si="0"/>
        <v>73.54084251870951</v>
      </c>
      <c r="E42" s="158"/>
      <c r="F42" s="156">
        <v>5.887</v>
      </c>
      <c r="G42" s="157">
        <f t="shared" si="1"/>
        <v>72.07416432847506</v>
      </c>
      <c r="H42" s="159"/>
      <c r="I42" s="155"/>
      <c r="J42" s="156">
        <v>5.843</v>
      </c>
      <c r="K42" s="157">
        <f t="shared" si="2"/>
        <v>73.16374284507596</v>
      </c>
      <c r="L42" s="155"/>
      <c r="M42" s="156">
        <v>5.887</v>
      </c>
      <c r="N42" s="157">
        <f t="shared" si="3"/>
        <v>72.07416432847506</v>
      </c>
      <c r="O42" s="160"/>
      <c r="P42" s="123">
        <v>32</v>
      </c>
    </row>
    <row r="43" spans="1:16" s="122" customFormat="1" ht="10.5" customHeight="1">
      <c r="A43" s="37">
        <v>33</v>
      </c>
      <c r="B43" s="155"/>
      <c r="C43" s="156">
        <v>5.807</v>
      </c>
      <c r="D43" s="157">
        <f t="shared" si="0"/>
        <v>74.07369946469063</v>
      </c>
      <c r="E43" s="158"/>
      <c r="F43" s="156">
        <v>5.884</v>
      </c>
      <c r="G43" s="157">
        <f t="shared" si="1"/>
        <v>72.14767813346728</v>
      </c>
      <c r="H43" s="159"/>
      <c r="I43" s="155"/>
      <c r="J43" s="156">
        <v>5.983</v>
      </c>
      <c r="K43" s="157">
        <f t="shared" si="2"/>
        <v>69.77979376577275</v>
      </c>
      <c r="L43" s="155"/>
      <c r="M43" s="156">
        <v>5.918</v>
      </c>
      <c r="N43" s="157">
        <f t="shared" si="3"/>
        <v>71.32105612344715</v>
      </c>
      <c r="O43" s="160"/>
      <c r="P43" s="123">
        <v>33</v>
      </c>
    </row>
    <row r="44" spans="1:16" s="122" customFormat="1" ht="10.5" customHeight="1">
      <c r="A44" s="37">
        <v>34</v>
      </c>
      <c r="B44" s="155"/>
      <c r="C44" s="156">
        <v>5.775</v>
      </c>
      <c r="D44" s="157">
        <f t="shared" si="0"/>
        <v>74.89687716497065</v>
      </c>
      <c r="E44" s="158"/>
      <c r="F44" s="156">
        <v>5.838</v>
      </c>
      <c r="G44" s="157">
        <f t="shared" si="1"/>
        <v>73.28911981265082</v>
      </c>
      <c r="H44" s="159"/>
      <c r="I44" s="155"/>
      <c r="J44" s="156">
        <v>5.926</v>
      </c>
      <c r="K44" s="157">
        <f t="shared" si="2"/>
        <v>71.1286216583447</v>
      </c>
      <c r="L44" s="155"/>
      <c r="M44" s="156">
        <v>5.979</v>
      </c>
      <c r="N44" s="157">
        <f t="shared" si="3"/>
        <v>69.87319150505053</v>
      </c>
      <c r="O44" s="160"/>
      <c r="P44" s="123">
        <v>34</v>
      </c>
    </row>
    <row r="45" spans="1:16" s="122" customFormat="1" ht="10.5" customHeight="1">
      <c r="A45" s="37">
        <v>35</v>
      </c>
      <c r="B45" s="155"/>
      <c r="C45" s="156">
        <v>5.812</v>
      </c>
      <c r="D45" s="157">
        <f t="shared" si="0"/>
        <v>73.94630470029257</v>
      </c>
      <c r="E45" s="158"/>
      <c r="F45" s="156">
        <v>5.752</v>
      </c>
      <c r="G45" s="157">
        <f t="shared" si="1"/>
        <v>75.4970413628881</v>
      </c>
      <c r="H45" s="159"/>
      <c r="I45" s="155"/>
      <c r="J45" s="156">
        <v>5.885</v>
      </c>
      <c r="K45" s="157">
        <f t="shared" si="2"/>
        <v>72.12316103972414</v>
      </c>
      <c r="L45" s="155"/>
      <c r="M45" s="156">
        <v>5.871</v>
      </c>
      <c r="N45" s="157">
        <f t="shared" si="3"/>
        <v>72.46754126453664</v>
      </c>
      <c r="O45" s="160"/>
      <c r="P45" s="123">
        <v>35</v>
      </c>
    </row>
    <row r="46" spans="1:16" s="122" customFormat="1" ht="10.5" customHeight="1">
      <c r="A46" s="37">
        <v>36</v>
      </c>
      <c r="B46" s="155"/>
      <c r="C46" s="156">
        <v>5.829</v>
      </c>
      <c r="D46" s="157">
        <f t="shared" si="0"/>
        <v>73.51561193564835</v>
      </c>
      <c r="E46" s="158"/>
      <c r="F46" s="156">
        <v>5.854</v>
      </c>
      <c r="G46" s="157">
        <f t="shared" si="1"/>
        <v>72.88904348134639</v>
      </c>
      <c r="H46" s="159"/>
      <c r="I46" s="155"/>
      <c r="J46" s="156">
        <v>5.856</v>
      </c>
      <c r="K46" s="157">
        <f t="shared" si="2"/>
        <v>72.83926438532055</v>
      </c>
      <c r="L46" s="155"/>
      <c r="M46" s="156">
        <v>5.942</v>
      </c>
      <c r="N46" s="157">
        <f t="shared" si="3"/>
        <v>70.7460818655281</v>
      </c>
      <c r="O46" s="160"/>
      <c r="P46" s="123">
        <v>36</v>
      </c>
    </row>
    <row r="47" spans="1:16" s="122" customFormat="1" ht="10.5" customHeight="1">
      <c r="A47" s="37">
        <v>37</v>
      </c>
      <c r="B47" s="155"/>
      <c r="C47" s="156">
        <v>5.789</v>
      </c>
      <c r="D47" s="157">
        <f t="shared" si="0"/>
        <v>74.53505703137044</v>
      </c>
      <c r="E47" s="158"/>
      <c r="F47" s="156">
        <v>5.858</v>
      </c>
      <c r="G47" s="157">
        <f t="shared" si="1"/>
        <v>72.78953626634959</v>
      </c>
      <c r="H47" s="159"/>
      <c r="I47" s="155"/>
      <c r="J47" s="156">
        <v>5.889</v>
      </c>
      <c r="K47" s="157">
        <f t="shared" si="2"/>
        <v>72.02521752898423</v>
      </c>
      <c r="L47" s="155"/>
      <c r="M47" s="156">
        <v>5.958</v>
      </c>
      <c r="N47" s="157">
        <f t="shared" si="3"/>
        <v>70.36661982427964</v>
      </c>
      <c r="O47" s="160"/>
      <c r="P47" s="123">
        <v>37</v>
      </c>
    </row>
    <row r="48" spans="1:16" s="122" customFormat="1" ht="10.5" customHeight="1">
      <c r="A48" s="37">
        <v>38</v>
      </c>
      <c r="B48" s="155"/>
      <c r="C48" s="156">
        <v>5.735</v>
      </c>
      <c r="D48" s="157">
        <f t="shared" si="0"/>
        <v>75.94528964152721</v>
      </c>
      <c r="E48" s="158"/>
      <c r="F48" s="156">
        <v>5.912</v>
      </c>
      <c r="G48" s="157">
        <f t="shared" si="1"/>
        <v>71.46589492072269</v>
      </c>
      <c r="H48" s="159"/>
      <c r="I48" s="155"/>
      <c r="J48" s="156">
        <v>5.858</v>
      </c>
      <c r="K48" s="157">
        <f t="shared" si="2"/>
        <v>72.78953626634959</v>
      </c>
      <c r="L48" s="155"/>
      <c r="M48" s="156">
        <v>5.874</v>
      </c>
      <c r="N48" s="157">
        <f t="shared" si="3"/>
        <v>72.39353816365444</v>
      </c>
      <c r="O48" s="160"/>
      <c r="P48" s="123">
        <v>38</v>
      </c>
    </row>
    <row r="49" spans="1:16" s="122" customFormat="1" ht="10.5" customHeight="1">
      <c r="A49" s="37">
        <v>39</v>
      </c>
      <c r="B49" s="155"/>
      <c r="C49" s="156">
        <v>5.784</v>
      </c>
      <c r="D49" s="157">
        <f t="shared" si="0"/>
        <v>74.66397693642404</v>
      </c>
      <c r="E49" s="158"/>
      <c r="F49" s="156">
        <v>5.8</v>
      </c>
      <c r="G49" s="157">
        <f t="shared" si="1"/>
        <v>74.25260594530322</v>
      </c>
      <c r="H49" s="159"/>
      <c r="I49" s="155"/>
      <c r="J49" s="156">
        <v>5.923</v>
      </c>
      <c r="K49" s="157">
        <f t="shared" si="2"/>
        <v>71.20069321159619</v>
      </c>
      <c r="L49" s="155"/>
      <c r="M49" s="156">
        <v>5.941</v>
      </c>
      <c r="N49" s="157">
        <f t="shared" si="3"/>
        <v>70.7699000900427</v>
      </c>
      <c r="O49" s="160"/>
      <c r="P49" s="123">
        <v>39</v>
      </c>
    </row>
    <row r="50" spans="1:16" s="122" customFormat="1" ht="10.5" customHeight="1">
      <c r="A50" s="37">
        <v>40</v>
      </c>
      <c r="B50" s="155"/>
      <c r="C50" s="156">
        <v>5.787</v>
      </c>
      <c r="D50" s="157">
        <f t="shared" si="0"/>
        <v>74.58658489504535</v>
      </c>
      <c r="E50" s="158"/>
      <c r="F50" s="156">
        <v>5.823</v>
      </c>
      <c r="G50" s="157">
        <f t="shared" si="1"/>
        <v>73.66719047672554</v>
      </c>
      <c r="H50" s="159"/>
      <c r="I50" s="155"/>
      <c r="J50" s="156">
        <v>5.925</v>
      </c>
      <c r="K50" s="157">
        <f t="shared" si="2"/>
        <v>71.15263334579572</v>
      </c>
      <c r="L50" s="155"/>
      <c r="M50" s="156">
        <v>5.88</v>
      </c>
      <c r="N50" s="157">
        <f t="shared" si="3"/>
        <v>72.2458716275626</v>
      </c>
      <c r="O50" s="160"/>
      <c r="P50" s="123">
        <v>40</v>
      </c>
    </row>
    <row r="51" spans="1:16" s="122" customFormat="1" ht="10.5" customHeight="1">
      <c r="A51" s="37">
        <v>41</v>
      </c>
      <c r="B51" s="155"/>
      <c r="C51" s="156">
        <v>5.806</v>
      </c>
      <c r="D51" s="157">
        <f t="shared" si="0"/>
        <v>74.09921792095292</v>
      </c>
      <c r="E51" s="158"/>
      <c r="F51" s="156">
        <v>5.866</v>
      </c>
      <c r="G51" s="157">
        <f t="shared" si="1"/>
        <v>72.59113217116581</v>
      </c>
      <c r="H51" s="159"/>
      <c r="I51" s="155"/>
      <c r="J51" s="156">
        <v>5.918</v>
      </c>
      <c r="K51" s="157">
        <f t="shared" si="2"/>
        <v>71.32105612344715</v>
      </c>
      <c r="L51" s="155"/>
      <c r="M51" s="156">
        <v>5.86</v>
      </c>
      <c r="N51" s="157">
        <f t="shared" si="3"/>
        <v>72.73985905485212</v>
      </c>
      <c r="O51" s="160"/>
      <c r="P51" s="123">
        <v>41</v>
      </c>
    </row>
    <row r="52" spans="1:16" s="122" customFormat="1" ht="10.5" customHeight="1">
      <c r="A52" s="37">
        <v>42</v>
      </c>
      <c r="B52" s="155"/>
      <c r="C52" s="156">
        <v>5.781</v>
      </c>
      <c r="D52" s="157">
        <f t="shared" si="0"/>
        <v>74.74148949485607</v>
      </c>
      <c r="E52" s="158"/>
      <c r="F52" s="156">
        <v>5.844</v>
      </c>
      <c r="G52" s="157">
        <f t="shared" si="1"/>
        <v>73.1387060609851</v>
      </c>
      <c r="H52" s="159"/>
      <c r="I52" s="155"/>
      <c r="J52" s="156">
        <v>5.924</v>
      </c>
      <c r="K52" s="157">
        <f t="shared" si="2"/>
        <v>71.17665719414177</v>
      </c>
      <c r="L52" s="155"/>
      <c r="M52" s="156">
        <v>5.892</v>
      </c>
      <c r="N52" s="157">
        <f t="shared" si="3"/>
        <v>71.95189076608183</v>
      </c>
      <c r="O52" s="160"/>
      <c r="P52" s="123">
        <v>42</v>
      </c>
    </row>
    <row r="53" spans="1:16" s="122" customFormat="1" ht="10.5" customHeight="1">
      <c r="A53" s="37">
        <v>43</v>
      </c>
      <c r="B53" s="155"/>
      <c r="C53" s="156">
        <v>5.88</v>
      </c>
      <c r="D53" s="157">
        <f t="shared" si="0"/>
        <v>72.2458716275626</v>
      </c>
      <c r="E53" s="158"/>
      <c r="F53" s="156">
        <v>5.884</v>
      </c>
      <c r="G53" s="157">
        <f t="shared" si="1"/>
        <v>72.14767813346728</v>
      </c>
      <c r="H53" s="159"/>
      <c r="I53" s="155"/>
      <c r="J53" s="156">
        <v>5.894</v>
      </c>
      <c r="K53" s="157">
        <f t="shared" si="2"/>
        <v>71.90306844974943</v>
      </c>
      <c r="L53" s="155"/>
      <c r="M53" s="156">
        <v>6.006</v>
      </c>
      <c r="N53" s="157">
        <f t="shared" si="3"/>
        <v>69.24637311850098</v>
      </c>
      <c r="O53" s="160"/>
      <c r="P53" s="123">
        <v>43</v>
      </c>
    </row>
    <row r="54" spans="1:16" s="122" customFormat="1" ht="10.5" customHeight="1">
      <c r="A54" s="37">
        <v>44</v>
      </c>
      <c r="B54" s="155"/>
      <c r="C54" s="156">
        <v>5.838</v>
      </c>
      <c r="D54" s="157">
        <f t="shared" si="0"/>
        <v>73.28911981265082</v>
      </c>
      <c r="E54" s="158"/>
      <c r="F54" s="156">
        <v>5.77</v>
      </c>
      <c r="G54" s="157">
        <f t="shared" si="1"/>
        <v>75.02673735240847</v>
      </c>
      <c r="H54" s="159"/>
      <c r="I54" s="155"/>
      <c r="J54" s="156">
        <v>5.9</v>
      </c>
      <c r="K54" s="157">
        <f t="shared" si="2"/>
        <v>71.75689928181556</v>
      </c>
      <c r="L54" s="155"/>
      <c r="M54" s="156">
        <v>5.825</v>
      </c>
      <c r="N54" s="157">
        <f t="shared" si="3"/>
        <v>73.6166122492586</v>
      </c>
      <c r="O54" s="160"/>
      <c r="P54" s="123">
        <v>44</v>
      </c>
    </row>
    <row r="55" spans="1:16" s="122" customFormat="1" ht="10.5" customHeight="1">
      <c r="A55" s="37">
        <v>45</v>
      </c>
      <c r="B55" s="155"/>
      <c r="C55" s="156">
        <v>5.823</v>
      </c>
      <c r="D55" s="157">
        <f t="shared" si="0"/>
        <v>73.66719047672554</v>
      </c>
      <c r="E55" s="158"/>
      <c r="F55" s="156">
        <v>5.847</v>
      </c>
      <c r="G55" s="157">
        <f t="shared" si="1"/>
        <v>73.063672769118</v>
      </c>
      <c r="H55" s="159"/>
      <c r="I55" s="155"/>
      <c r="J55" s="156">
        <v>5.899</v>
      </c>
      <c r="K55" s="157">
        <f t="shared" si="2"/>
        <v>71.78122984001384</v>
      </c>
      <c r="L55" s="155"/>
      <c r="M55" s="156">
        <v>5.847</v>
      </c>
      <c r="N55" s="157">
        <f t="shared" si="3"/>
        <v>73.063672769118</v>
      </c>
      <c r="O55" s="160"/>
      <c r="P55" s="123">
        <v>45</v>
      </c>
    </row>
    <row r="56" spans="1:16" s="122" customFormat="1" ht="10.5" customHeight="1">
      <c r="A56" s="37">
        <v>46</v>
      </c>
      <c r="B56" s="155"/>
      <c r="C56" s="156">
        <v>5.859</v>
      </c>
      <c r="D56" s="157">
        <f t="shared" si="0"/>
        <v>72.76469130151085</v>
      </c>
      <c r="E56" s="158"/>
      <c r="F56" s="156">
        <v>5.871</v>
      </c>
      <c r="G56" s="157">
        <f t="shared" si="1"/>
        <v>72.46754126453664</v>
      </c>
      <c r="H56" s="159"/>
      <c r="I56" s="155"/>
      <c r="J56" s="156">
        <v>5.886</v>
      </c>
      <c r="K56" s="157">
        <f t="shared" si="2"/>
        <v>72.09865644088974</v>
      </c>
      <c r="L56" s="155"/>
      <c r="M56" s="156">
        <v>5.864</v>
      </c>
      <c r="N56" s="157">
        <f t="shared" si="3"/>
        <v>72.6406570765454</v>
      </c>
      <c r="O56" s="160"/>
      <c r="P56" s="123">
        <v>46</v>
      </c>
    </row>
    <row r="57" spans="1:16" s="122" customFormat="1" ht="10.5" customHeight="1">
      <c r="A57" s="37">
        <v>47</v>
      </c>
      <c r="B57" s="155"/>
      <c r="C57" s="156">
        <v>5.834</v>
      </c>
      <c r="D57" s="157">
        <f t="shared" si="0"/>
        <v>73.38965357286952</v>
      </c>
      <c r="E57" s="158"/>
      <c r="F57" s="156">
        <v>5.949</v>
      </c>
      <c r="G57" s="157">
        <f t="shared" si="1"/>
        <v>70.57969046640378</v>
      </c>
      <c r="H57" s="159"/>
      <c r="I57" s="155"/>
      <c r="J57" s="156">
        <v>5.891</v>
      </c>
      <c r="K57" s="157">
        <f t="shared" si="2"/>
        <v>71.97632057348282</v>
      </c>
      <c r="L57" s="155"/>
      <c r="M57" s="156">
        <v>5.9</v>
      </c>
      <c r="N57" s="157">
        <f t="shared" si="3"/>
        <v>71.75689928181556</v>
      </c>
      <c r="O57" s="160"/>
      <c r="P57" s="123">
        <v>47</v>
      </c>
    </row>
    <row r="58" spans="1:16" s="122" customFormat="1" ht="10.5" customHeight="1">
      <c r="A58" s="37">
        <v>48</v>
      </c>
      <c r="B58" s="155"/>
      <c r="C58" s="156">
        <v>5.882</v>
      </c>
      <c r="D58" s="157">
        <f t="shared" si="0"/>
        <v>72.19674983967246</v>
      </c>
      <c r="E58" s="158"/>
      <c r="F58" s="156">
        <v>5.933</v>
      </c>
      <c r="G58" s="157">
        <f t="shared" si="1"/>
        <v>70.96087966277969</v>
      </c>
      <c r="H58" s="159"/>
      <c r="I58" s="155"/>
      <c r="J58" s="156">
        <v>5.899</v>
      </c>
      <c r="K58" s="157">
        <f t="shared" si="2"/>
        <v>71.78122984001384</v>
      </c>
      <c r="L58" s="155"/>
      <c r="M58" s="156">
        <v>5.951</v>
      </c>
      <c r="N58" s="157">
        <f t="shared" si="3"/>
        <v>70.53225788006411</v>
      </c>
      <c r="O58" s="160"/>
      <c r="P58" s="123">
        <v>48</v>
      </c>
    </row>
    <row r="59" spans="1:16" s="122" customFormat="1" ht="10.5" customHeight="1">
      <c r="A59" s="37">
        <v>49</v>
      </c>
      <c r="B59" s="155"/>
      <c r="C59" s="156">
        <v>5.913</v>
      </c>
      <c r="D59" s="157">
        <f t="shared" si="0"/>
        <v>71.44172449900637</v>
      </c>
      <c r="E59" s="158"/>
      <c r="F59" s="156">
        <v>5.803</v>
      </c>
      <c r="G59" s="157">
        <f t="shared" si="1"/>
        <v>74.17585245992039</v>
      </c>
      <c r="H59" s="159"/>
      <c r="I59" s="155"/>
      <c r="J59" s="156">
        <v>5.927</v>
      </c>
      <c r="K59" s="157">
        <f t="shared" si="2"/>
        <v>71.10462212358226</v>
      </c>
      <c r="L59" s="155"/>
      <c r="M59" s="156">
        <v>5.846</v>
      </c>
      <c r="N59" s="157">
        <f t="shared" si="3"/>
        <v>73.08867103179344</v>
      </c>
      <c r="O59" s="160"/>
      <c r="P59" s="123">
        <v>49</v>
      </c>
    </row>
    <row r="60" spans="1:16" s="122" customFormat="1" ht="10.5" customHeight="1">
      <c r="A60" s="37">
        <v>50</v>
      </c>
      <c r="B60" s="155"/>
      <c r="C60" s="156">
        <v>5.83</v>
      </c>
      <c r="D60" s="157">
        <f t="shared" si="0"/>
        <v>73.49039433462102</v>
      </c>
      <c r="E60" s="158"/>
      <c r="F60" s="156">
        <v>5.807</v>
      </c>
      <c r="G60" s="157">
        <f t="shared" si="1"/>
        <v>74.07369946469063</v>
      </c>
      <c r="H60" s="159"/>
      <c r="I60" s="155"/>
      <c r="J60" s="156">
        <v>5.886</v>
      </c>
      <c r="K60" s="157">
        <f t="shared" si="2"/>
        <v>72.09865644088974</v>
      </c>
      <c r="L60" s="155"/>
      <c r="M60" s="156">
        <v>5.934</v>
      </c>
      <c r="N60" s="157">
        <f t="shared" si="3"/>
        <v>70.93696496763806</v>
      </c>
      <c r="O60" s="160"/>
      <c r="P60" s="123">
        <v>50</v>
      </c>
    </row>
    <row r="61" spans="1:16" s="122" customFormat="1" ht="10.5" customHeight="1">
      <c r="A61" s="37">
        <v>51</v>
      </c>
      <c r="B61" s="155"/>
      <c r="C61" s="156">
        <v>5.825</v>
      </c>
      <c r="D61" s="157">
        <f t="shared" si="0"/>
        <v>73.6166122492586</v>
      </c>
      <c r="E61" s="158"/>
      <c r="F61" s="156">
        <v>5.879</v>
      </c>
      <c r="G61" s="157">
        <f t="shared" si="1"/>
        <v>72.27045132343909</v>
      </c>
      <c r="H61" s="159"/>
      <c r="I61" s="155"/>
      <c r="J61" s="156">
        <v>5.875</v>
      </c>
      <c r="K61" s="157">
        <f t="shared" si="2"/>
        <v>72.36889565233137</v>
      </c>
      <c r="L61" s="155"/>
      <c r="M61" s="156">
        <v>5.892</v>
      </c>
      <c r="N61" s="157">
        <f t="shared" si="3"/>
        <v>71.95189076608183</v>
      </c>
      <c r="O61" s="160"/>
      <c r="P61" s="123">
        <v>51</v>
      </c>
    </row>
    <row r="62" spans="1:16" s="122" customFormat="1" ht="10.5" customHeight="1">
      <c r="A62" s="37">
        <v>52</v>
      </c>
      <c r="B62" s="155"/>
      <c r="C62" s="156">
        <v>5.795</v>
      </c>
      <c r="D62" s="157">
        <f t="shared" si="0"/>
        <v>74.38079341552512</v>
      </c>
      <c r="E62" s="158"/>
      <c r="F62" s="156">
        <v>5.895</v>
      </c>
      <c r="G62" s="157">
        <f t="shared" si="1"/>
        <v>71.87867592394757</v>
      </c>
      <c r="H62" s="159"/>
      <c r="I62" s="155"/>
      <c r="J62" s="156">
        <v>5.894</v>
      </c>
      <c r="K62" s="157">
        <f t="shared" si="2"/>
        <v>71.90306844974943</v>
      </c>
      <c r="L62" s="155"/>
      <c r="M62" s="156">
        <v>5.846</v>
      </c>
      <c r="N62" s="157">
        <f t="shared" si="3"/>
        <v>73.08867103179344</v>
      </c>
      <c r="O62" s="160"/>
      <c r="P62" s="123">
        <v>52</v>
      </c>
    </row>
    <row r="63" spans="1:16" s="122" customFormat="1" ht="10.5" customHeight="1">
      <c r="A63" s="37">
        <v>53</v>
      </c>
      <c r="B63" s="155"/>
      <c r="C63" s="156">
        <v>5.829</v>
      </c>
      <c r="D63" s="157">
        <f t="shared" si="0"/>
        <v>73.51561193564835</v>
      </c>
      <c r="E63" s="158"/>
      <c r="F63" s="156">
        <v>5.853</v>
      </c>
      <c r="G63" s="157">
        <f t="shared" si="1"/>
        <v>72.9139521675316</v>
      </c>
      <c r="H63" s="159"/>
      <c r="I63" s="155"/>
      <c r="J63" s="156">
        <v>5.791</v>
      </c>
      <c r="K63" s="157">
        <f t="shared" si="2"/>
        <v>74.48358254600524</v>
      </c>
      <c r="L63" s="155"/>
      <c r="M63" s="156">
        <v>5.99</v>
      </c>
      <c r="N63" s="157">
        <f t="shared" si="3"/>
        <v>69.61679772352919</v>
      </c>
      <c r="O63" s="160"/>
      <c r="P63" s="123">
        <v>53</v>
      </c>
    </row>
    <row r="64" spans="1:16" s="122" customFormat="1" ht="10.5" customHeight="1">
      <c r="A64" s="37">
        <v>54</v>
      </c>
      <c r="B64" s="155"/>
      <c r="C64" s="156">
        <v>5.946</v>
      </c>
      <c r="D64" s="157">
        <f t="shared" si="0"/>
        <v>70.65092910983016</v>
      </c>
      <c r="E64" s="158"/>
      <c r="F64" s="156">
        <v>5.904</v>
      </c>
      <c r="G64" s="157">
        <f t="shared" si="1"/>
        <v>71.659700648497</v>
      </c>
      <c r="H64" s="159"/>
      <c r="I64" s="155"/>
      <c r="J64" s="156">
        <v>5.859</v>
      </c>
      <c r="K64" s="157">
        <f t="shared" si="2"/>
        <v>72.76469130151085</v>
      </c>
      <c r="L64" s="155"/>
      <c r="M64" s="156">
        <v>5.796</v>
      </c>
      <c r="N64" s="157">
        <f t="shared" si="3"/>
        <v>74.35512937934396</v>
      </c>
      <c r="O64" s="160"/>
      <c r="P64" s="123">
        <v>54</v>
      </c>
    </row>
    <row r="65" spans="1:16" s="122" customFormat="1" ht="10.5" customHeight="1">
      <c r="A65" s="37">
        <v>55</v>
      </c>
      <c r="B65" s="155"/>
      <c r="C65" s="156">
        <v>5.797</v>
      </c>
      <c r="D65" s="157">
        <f t="shared" si="0"/>
        <v>74.3294786233884</v>
      </c>
      <c r="E65" s="158"/>
      <c r="F65" s="156">
        <v>5.855</v>
      </c>
      <c r="G65" s="157">
        <f t="shared" si="1"/>
        <v>72.86414755684811</v>
      </c>
      <c r="H65" s="159"/>
      <c r="I65" s="155"/>
      <c r="J65" s="156">
        <v>5.875</v>
      </c>
      <c r="K65" s="157">
        <f t="shared" si="2"/>
        <v>72.36889565233137</v>
      </c>
      <c r="L65" s="155"/>
      <c r="M65" s="156">
        <v>5.897</v>
      </c>
      <c r="N65" s="157">
        <f t="shared" si="3"/>
        <v>71.82992809494995</v>
      </c>
      <c r="O65" s="160"/>
      <c r="P65" s="123">
        <v>55</v>
      </c>
    </row>
    <row r="66" spans="1:16" s="122" customFormat="1" ht="10.5" customHeight="1">
      <c r="A66" s="37">
        <v>56</v>
      </c>
      <c r="B66" s="155"/>
      <c r="C66" s="156">
        <v>5.756</v>
      </c>
      <c r="D66" s="157">
        <f t="shared" si="0"/>
        <v>75.39214795233157</v>
      </c>
      <c r="E66" s="158"/>
      <c r="F66" s="156">
        <v>5.72</v>
      </c>
      <c r="G66" s="157">
        <f t="shared" si="1"/>
        <v>76.34412636314734</v>
      </c>
      <c r="H66" s="159"/>
      <c r="I66" s="155"/>
      <c r="J66" s="156">
        <v>5.837</v>
      </c>
      <c r="K66" s="157">
        <f t="shared" si="2"/>
        <v>73.31423387733852</v>
      </c>
      <c r="L66" s="155"/>
      <c r="M66" s="156">
        <v>5.903</v>
      </c>
      <c r="N66" s="157">
        <f t="shared" si="3"/>
        <v>71.68398178365477</v>
      </c>
      <c r="O66" s="160"/>
      <c r="P66" s="123">
        <v>56</v>
      </c>
    </row>
    <row r="67" spans="1:16" s="122" customFormat="1" ht="10.5" customHeight="1">
      <c r="A67" s="37">
        <v>57</v>
      </c>
      <c r="B67" s="267"/>
      <c r="C67" s="156">
        <v>5.712</v>
      </c>
      <c r="D67" s="157">
        <f t="shared" si="0"/>
        <v>76.55812521086865</v>
      </c>
      <c r="E67" s="158"/>
      <c r="F67" s="156">
        <v>5.761</v>
      </c>
      <c r="G67" s="157">
        <f t="shared" si="1"/>
        <v>75.26133831625127</v>
      </c>
      <c r="H67" s="159" t="s">
        <v>84</v>
      </c>
      <c r="I67" s="155"/>
      <c r="J67" s="156">
        <v>5.832</v>
      </c>
      <c r="K67" s="157">
        <f t="shared" si="2"/>
        <v>73.43999804305652</v>
      </c>
      <c r="L67" s="155"/>
      <c r="M67" s="156">
        <v>5.898</v>
      </c>
      <c r="N67" s="157">
        <f t="shared" si="3"/>
        <v>71.80557277492667</v>
      </c>
      <c r="O67" s="160"/>
      <c r="P67" s="123">
        <v>57</v>
      </c>
    </row>
    <row r="68" spans="1:16" s="122" customFormat="1" ht="10.5" customHeight="1">
      <c r="A68" s="37">
        <v>58</v>
      </c>
      <c r="B68" s="155"/>
      <c r="C68" s="156">
        <v>5.771</v>
      </c>
      <c r="D68" s="157">
        <f t="shared" si="0"/>
        <v>75.00073830994491</v>
      </c>
      <c r="E68" s="158"/>
      <c r="F68" s="156">
        <v>5.687</v>
      </c>
      <c r="G68" s="157">
        <f t="shared" si="1"/>
        <v>77.23270231320792</v>
      </c>
      <c r="H68" s="159"/>
      <c r="I68" s="155"/>
      <c r="J68" s="156">
        <v>5.846</v>
      </c>
      <c r="K68" s="157">
        <f t="shared" si="2"/>
        <v>73.08867103179344</v>
      </c>
      <c r="L68" s="155"/>
      <c r="M68" s="156">
        <v>5.903</v>
      </c>
      <c r="N68" s="157">
        <f t="shared" si="3"/>
        <v>71.68398178365477</v>
      </c>
      <c r="O68" s="160"/>
      <c r="P68" s="123">
        <v>58</v>
      </c>
    </row>
    <row r="69" spans="1:16" s="122" customFormat="1" ht="10.5" customHeight="1">
      <c r="A69" s="37">
        <v>59</v>
      </c>
      <c r="B69" s="155"/>
      <c r="C69" s="156">
        <v>5.815</v>
      </c>
      <c r="D69" s="157">
        <f t="shared" si="0"/>
        <v>73.87002552919664</v>
      </c>
      <c r="E69" s="158"/>
      <c r="F69" s="156">
        <v>5.799</v>
      </c>
      <c r="G69" s="157">
        <f t="shared" si="1"/>
        <v>74.27821691551732</v>
      </c>
      <c r="H69" s="159"/>
      <c r="I69" s="155"/>
      <c r="J69" s="156">
        <v>5.776</v>
      </c>
      <c r="K69" s="157">
        <f t="shared" si="2"/>
        <v>74.87094558820144</v>
      </c>
      <c r="L69" s="155"/>
      <c r="M69" s="156">
        <v>5.807</v>
      </c>
      <c r="N69" s="157">
        <f t="shared" si="3"/>
        <v>74.07369946469063</v>
      </c>
      <c r="O69" s="160"/>
      <c r="P69" s="123">
        <v>59</v>
      </c>
    </row>
    <row r="70" spans="1:16" s="122" customFormat="1" ht="10.5" customHeight="1">
      <c r="A70" s="37">
        <v>60</v>
      </c>
      <c r="B70" s="155"/>
      <c r="C70" s="156">
        <v>5.896</v>
      </c>
      <c r="D70" s="157">
        <f t="shared" si="0"/>
        <v>71.85429580848687</v>
      </c>
      <c r="E70" s="158"/>
      <c r="F70" s="156">
        <v>5.702</v>
      </c>
      <c r="G70" s="157">
        <f t="shared" si="1"/>
        <v>76.82689146097641</v>
      </c>
      <c r="H70" s="159"/>
      <c r="I70" s="155"/>
      <c r="J70" s="156">
        <v>5.911</v>
      </c>
      <c r="K70" s="157">
        <f t="shared" si="2"/>
        <v>71.49007761065057</v>
      </c>
      <c r="L70" s="155"/>
      <c r="M70" s="156">
        <v>5.904</v>
      </c>
      <c r="N70" s="157">
        <f t="shared" si="3"/>
        <v>71.659700648497</v>
      </c>
      <c r="O70" s="160"/>
      <c r="P70" s="123">
        <v>60</v>
      </c>
    </row>
    <row r="71" spans="1:16" s="122" customFormat="1" ht="10.5" customHeight="1">
      <c r="A71" s="37">
        <v>61</v>
      </c>
      <c r="B71" s="155"/>
      <c r="C71" s="156">
        <v>5.774</v>
      </c>
      <c r="D71" s="157">
        <f t="shared" si="0"/>
        <v>74.92282221618859</v>
      </c>
      <c r="E71" s="158"/>
      <c r="F71" s="156">
        <v>5.902</v>
      </c>
      <c r="G71" s="157">
        <f t="shared" si="1"/>
        <v>71.70827526201423</v>
      </c>
      <c r="H71" s="159"/>
      <c r="I71" s="155"/>
      <c r="J71" s="156">
        <v>5.842</v>
      </c>
      <c r="K71" s="157">
        <f t="shared" si="2"/>
        <v>73.1887924872258</v>
      </c>
      <c r="L71" s="155"/>
      <c r="M71" s="156">
        <v>5.811</v>
      </c>
      <c r="N71" s="157">
        <f t="shared" si="3"/>
        <v>73.97175734779377</v>
      </c>
      <c r="O71" s="160"/>
      <c r="P71" s="123">
        <v>61</v>
      </c>
    </row>
    <row r="72" spans="1:16" s="122" customFormat="1" ht="10.5" customHeight="1">
      <c r="A72" s="37">
        <v>62</v>
      </c>
      <c r="B72" s="155"/>
      <c r="C72" s="156">
        <v>5.819</v>
      </c>
      <c r="D72" s="157">
        <f t="shared" si="0"/>
        <v>73.7685034308591</v>
      </c>
      <c r="E72" s="158"/>
      <c r="F72" s="156">
        <v>5.779</v>
      </c>
      <c r="G72" s="157">
        <f t="shared" si="1"/>
        <v>74.79323161133713</v>
      </c>
      <c r="H72" s="159"/>
      <c r="I72" s="155"/>
      <c r="J72" s="156">
        <v>5.843</v>
      </c>
      <c r="K72" s="157">
        <f t="shared" si="2"/>
        <v>73.16374284507596</v>
      </c>
      <c r="L72" s="155"/>
      <c r="M72" s="156">
        <v>5.98</v>
      </c>
      <c r="N72" s="157">
        <f t="shared" si="3"/>
        <v>69.84982449860738</v>
      </c>
      <c r="O72" s="160"/>
      <c r="P72" s="123">
        <v>62</v>
      </c>
    </row>
    <row r="73" spans="1:16" s="122" customFormat="1" ht="10.5" customHeight="1" thickBot="1">
      <c r="A73" s="124">
        <v>63</v>
      </c>
      <c r="B73" s="161"/>
      <c r="C73" s="162">
        <v>5.802</v>
      </c>
      <c r="D73" s="157">
        <f t="shared" si="0"/>
        <v>74.20142372663041</v>
      </c>
      <c r="E73" s="163"/>
      <c r="F73" s="162">
        <v>5.825</v>
      </c>
      <c r="G73" s="157">
        <f t="shared" si="1"/>
        <v>73.6166122492586</v>
      </c>
      <c r="H73" s="164"/>
      <c r="I73" s="161"/>
      <c r="J73" s="162">
        <v>5.853</v>
      </c>
      <c r="K73" s="157">
        <f t="shared" si="2"/>
        <v>72.9139521675316</v>
      </c>
      <c r="L73" s="161"/>
      <c r="M73" s="270">
        <v>6.087</v>
      </c>
      <c r="N73" s="271">
        <f t="shared" si="3"/>
        <v>67.41570549954308</v>
      </c>
      <c r="O73" s="165" t="s">
        <v>84</v>
      </c>
      <c r="P73" s="47">
        <v>63</v>
      </c>
    </row>
    <row r="74" spans="1:17" ht="24.75" thickBot="1">
      <c r="A74" s="175" t="s">
        <v>0</v>
      </c>
      <c r="B74" s="176" t="s">
        <v>3</v>
      </c>
      <c r="C74" s="177" t="s">
        <v>5</v>
      </c>
      <c r="D74" s="177" t="s">
        <v>7</v>
      </c>
      <c r="E74" s="177" t="s">
        <v>4</v>
      </c>
      <c r="F74" s="177" t="s">
        <v>6</v>
      </c>
      <c r="G74" s="177" t="s">
        <v>8</v>
      </c>
      <c r="H74" s="178" t="s">
        <v>30</v>
      </c>
      <c r="I74" s="176" t="s">
        <v>3</v>
      </c>
      <c r="J74" s="177" t="s">
        <v>5</v>
      </c>
      <c r="K74" s="177" t="s">
        <v>7</v>
      </c>
      <c r="L74" s="177" t="s">
        <v>4</v>
      </c>
      <c r="M74" s="177" t="s">
        <v>6</v>
      </c>
      <c r="N74" s="177" t="s">
        <v>8</v>
      </c>
      <c r="O74" s="179" t="s">
        <v>30</v>
      </c>
      <c r="P74" s="180" t="s">
        <v>0</v>
      </c>
      <c r="Q74" s="173" t="s">
        <v>43</v>
      </c>
    </row>
    <row r="75" spans="1:17" ht="12.75">
      <c r="A75" s="75" t="s">
        <v>14</v>
      </c>
      <c r="B75" s="14"/>
      <c r="C75" s="15">
        <f>AVERAGE(C10:C73)</f>
        <v>7.289015625000001</v>
      </c>
      <c r="D75" s="15">
        <f>AVERAGE(D10:D73)</f>
        <v>72.67373317183514</v>
      </c>
      <c r="E75" s="14"/>
      <c r="F75" s="26">
        <f>AVERAGE(F10:F73)</f>
        <v>5.830468750000001</v>
      </c>
      <c r="G75" s="14">
        <f>AVERAGE(G10:G73)</f>
        <v>73.50192558244304</v>
      </c>
      <c r="H75" s="66"/>
      <c r="I75" s="14"/>
      <c r="J75" s="15">
        <f>AVERAGE(J10:J73)</f>
        <v>5.879453125000001</v>
      </c>
      <c r="K75" s="15">
        <f>AVERAGE(K10:K73)</f>
        <v>72.28612058917085</v>
      </c>
      <c r="L75" s="14"/>
      <c r="M75" s="14">
        <f>AVERAGE(M10:M73)</f>
        <v>5.894500000000002</v>
      </c>
      <c r="N75" s="14">
        <f>AVERAGE(N10:N73)</f>
        <v>71.91095397429818</v>
      </c>
      <c r="O75" s="126"/>
      <c r="P75" s="132" t="s">
        <v>14</v>
      </c>
      <c r="Q75" s="174">
        <f>Module!$AF$8</f>
        <v>0.08077500000000028</v>
      </c>
    </row>
    <row r="76" spans="1:16" ht="12.75">
      <c r="A76" s="76" t="s">
        <v>10</v>
      </c>
      <c r="B76" s="16"/>
      <c r="C76" s="17">
        <f>STDEV(C10:C73)</f>
        <v>11.772918449104951</v>
      </c>
      <c r="D76" s="17">
        <f>STDEV(D10:D73)</f>
        <v>9.273694535711874</v>
      </c>
      <c r="E76" s="16"/>
      <c r="F76" s="27">
        <f>STDEV(F10:F73)</f>
        <v>0.060361600520852036</v>
      </c>
      <c r="G76" s="16">
        <f>STDEV(G10:G73)</f>
        <v>1.528388171390902</v>
      </c>
      <c r="H76" s="67"/>
      <c r="I76" s="16"/>
      <c r="J76" s="17">
        <f>STDEV(J10:J73)</f>
        <v>0.06686302741047784</v>
      </c>
      <c r="K76" s="17">
        <f>STDEV(K10:K73)</f>
        <v>1.5919340667461475</v>
      </c>
      <c r="L76" s="16"/>
      <c r="M76" s="16">
        <f>STDEV(M10:M73)</f>
        <v>0.057467451104980555</v>
      </c>
      <c r="N76" s="16">
        <f>STDEV(N10:N73)</f>
        <v>1.3947649089488814</v>
      </c>
      <c r="O76" s="127"/>
      <c r="P76" s="133" t="s">
        <v>10</v>
      </c>
    </row>
    <row r="77" spans="1:16" ht="12.75">
      <c r="A77" s="77" t="s">
        <v>15</v>
      </c>
      <c r="B77" s="18">
        <f aca="true" t="shared" si="4" ref="B77:G77">MAX(B10:B73)</f>
        <v>0</v>
      </c>
      <c r="C77" s="19">
        <f t="shared" si="4"/>
        <v>100</v>
      </c>
      <c r="D77" s="19">
        <f t="shared" si="4"/>
        <v>76.55812521086865</v>
      </c>
      <c r="E77" s="18">
        <f t="shared" si="4"/>
        <v>0</v>
      </c>
      <c r="F77" s="28">
        <f t="shared" si="4"/>
        <v>5.949</v>
      </c>
      <c r="G77" s="18">
        <f t="shared" si="4"/>
        <v>77.23270231320792</v>
      </c>
      <c r="H77" s="68"/>
      <c r="I77" s="18"/>
      <c r="J77" s="19">
        <f>MAX(J10:J73)</f>
        <v>6.175</v>
      </c>
      <c r="K77" s="19">
        <f>MAX(K10:K73)</f>
        <v>75.00073830994491</v>
      </c>
      <c r="L77" s="18">
        <f>MAX(L10:L73)</f>
        <v>0</v>
      </c>
      <c r="M77" s="18">
        <f>MAX(M10:M73)</f>
        <v>6.087</v>
      </c>
      <c r="N77" s="18">
        <f>MAX(N10:N73)</f>
        <v>75.68113231242818</v>
      </c>
      <c r="O77" s="128"/>
      <c r="P77" s="134" t="s">
        <v>15</v>
      </c>
    </row>
    <row r="78" spans="1:16" ht="12.75">
      <c r="A78" s="77" t="s">
        <v>16</v>
      </c>
      <c r="B78" s="20"/>
      <c r="C78" s="19">
        <f>MIN(C10:C73)</f>
        <v>5.712</v>
      </c>
      <c r="D78" s="19">
        <f>MIN(D10:D73)</f>
        <v>0.24978576639999994</v>
      </c>
      <c r="E78" s="18">
        <f>MIN(E10:E73)</f>
        <v>0</v>
      </c>
      <c r="F78" s="28">
        <f>MIN(F10:F73)</f>
        <v>5.687</v>
      </c>
      <c r="G78" s="18">
        <f>MIN(G10:G73)</f>
        <v>70.57969046640378</v>
      </c>
      <c r="H78" s="69"/>
      <c r="I78" s="20"/>
      <c r="J78" s="19">
        <f>MIN(J10:J73)</f>
        <v>5.771</v>
      </c>
      <c r="K78" s="19">
        <f>MIN(K10:K73)</f>
        <v>65.50791297021749</v>
      </c>
      <c r="L78" s="18">
        <f>MIN(L10:L73)</f>
        <v>0</v>
      </c>
      <c r="M78" s="18">
        <f>MIN(M10:M73)</f>
        <v>5.745</v>
      </c>
      <c r="N78" s="18">
        <f>MIN(N10:N73)</f>
        <v>67.41570549954308</v>
      </c>
      <c r="O78" s="129"/>
      <c r="P78" s="134" t="s">
        <v>16</v>
      </c>
    </row>
    <row r="79" spans="1:16" ht="12.75">
      <c r="A79" s="77" t="s">
        <v>50</v>
      </c>
      <c r="B79" s="20"/>
      <c r="C79" s="21"/>
      <c r="D79" s="22">
        <f>COUNTIF(D10:D73,"&lt;65")</f>
        <v>1</v>
      </c>
      <c r="E79" s="20"/>
      <c r="F79" s="20"/>
      <c r="G79" s="22">
        <f>COUNTIF(G10:G73,"&lt;65")</f>
        <v>0</v>
      </c>
      <c r="H79" s="69"/>
      <c r="I79" s="20"/>
      <c r="J79" s="21"/>
      <c r="K79" s="22">
        <f>COUNTIF(K10:K73,"&lt;65")</f>
        <v>0</v>
      </c>
      <c r="L79" s="20"/>
      <c r="M79" s="20"/>
      <c r="N79" s="22">
        <f>COUNTIF(N10:N73,"&lt;65")</f>
        <v>0</v>
      </c>
      <c r="O79" s="129"/>
      <c r="P79" s="134" t="s">
        <v>31</v>
      </c>
    </row>
    <row r="80" spans="1:16" ht="12.75">
      <c r="A80" s="77" t="s">
        <v>51</v>
      </c>
      <c r="B80" s="20"/>
      <c r="C80" s="21"/>
      <c r="D80" s="22">
        <f>COUNTIF(D10:D73,"&gt;90")</f>
        <v>0</v>
      </c>
      <c r="E80" s="20"/>
      <c r="F80" s="20"/>
      <c r="G80" s="22">
        <f>COUNTIF(G10:G73,"&gt;90")</f>
        <v>0</v>
      </c>
      <c r="H80" s="69"/>
      <c r="I80" s="20"/>
      <c r="J80" s="21"/>
      <c r="K80" s="22">
        <f>COUNTIF(K10:K73,"&gt;90")</f>
        <v>0</v>
      </c>
      <c r="L80" s="20"/>
      <c r="M80" s="20"/>
      <c r="N80" s="22">
        <f>COUNTIF(N10:N73,"&gt;90")</f>
        <v>0</v>
      </c>
      <c r="O80" s="129"/>
      <c r="P80" s="134" t="s">
        <v>32</v>
      </c>
    </row>
    <row r="81" spans="1:16" ht="12.75">
      <c r="A81" s="151" t="s">
        <v>33</v>
      </c>
      <c r="B81" s="23">
        <f>COUNTIF(B10:B73,"&gt;50")</f>
        <v>0</v>
      </c>
      <c r="C81" s="21"/>
      <c r="D81" s="21"/>
      <c r="E81" s="23">
        <f>COUNTIF(E10:E73,"&gt;50")</f>
        <v>0</v>
      </c>
      <c r="F81" s="20"/>
      <c r="G81" s="20"/>
      <c r="H81" s="69"/>
      <c r="I81" s="20"/>
      <c r="J81" s="21"/>
      <c r="K81" s="21"/>
      <c r="L81" s="20"/>
      <c r="M81" s="20"/>
      <c r="N81" s="20"/>
      <c r="O81" s="129"/>
      <c r="P81" s="149" t="s">
        <v>33</v>
      </c>
    </row>
    <row r="82" spans="1:16" ht="12.75">
      <c r="A82" s="125" t="s">
        <v>39</v>
      </c>
      <c r="B82" s="24"/>
      <c r="C82" s="25"/>
      <c r="D82" s="25"/>
      <c r="E82" s="24"/>
      <c r="F82" s="24"/>
      <c r="G82" s="24"/>
      <c r="H82" s="70">
        <f>COUNTIF(H10:H73,"s")+COUNTIF(H10:H73,"s&amp;w")</f>
        <v>0</v>
      </c>
      <c r="I82" s="24"/>
      <c r="J82" s="25"/>
      <c r="K82" s="25"/>
      <c r="L82" s="24"/>
      <c r="M82" s="24"/>
      <c r="N82" s="24"/>
      <c r="O82" s="130">
        <f>COUNTIF(O10:O73,"s")</f>
        <v>0</v>
      </c>
      <c r="P82" s="150" t="s">
        <v>39</v>
      </c>
    </row>
    <row r="83" spans="1:16" ht="13.5" thickBot="1">
      <c r="A83" s="152" t="s">
        <v>34</v>
      </c>
      <c r="B83" s="24"/>
      <c r="C83" s="25"/>
      <c r="D83" s="25"/>
      <c r="E83" s="24"/>
      <c r="F83" s="24"/>
      <c r="G83" s="24"/>
      <c r="H83" s="71">
        <f>COUNTIF(H10:H73,"w")+COUNTIF(H10:H73,"s&amp;w")</f>
        <v>2</v>
      </c>
      <c r="I83" s="24"/>
      <c r="J83" s="25"/>
      <c r="K83" s="25"/>
      <c r="L83" s="24"/>
      <c r="M83" s="24"/>
      <c r="N83" s="24"/>
      <c r="O83" s="131">
        <f>COUNTIF(O10:O73,"w")</f>
        <v>3</v>
      </c>
      <c r="P83" s="135" t="s">
        <v>34</v>
      </c>
    </row>
    <row r="84" spans="1:16" ht="13.5" thickBot="1">
      <c r="A84" s="80" t="s">
        <v>9</v>
      </c>
      <c r="B84" s="365" t="s">
        <v>82</v>
      </c>
      <c r="C84" s="366"/>
      <c r="D84" s="366"/>
      <c r="E84" s="366"/>
      <c r="F84" s="366"/>
      <c r="G84" s="366"/>
      <c r="H84" s="367"/>
      <c r="I84" s="368" t="s">
        <v>83</v>
      </c>
      <c r="J84" s="366"/>
      <c r="K84" s="366"/>
      <c r="L84" s="366"/>
      <c r="M84" s="366"/>
      <c r="N84" s="366"/>
      <c r="O84" s="369"/>
      <c r="P84" s="136" t="s">
        <v>9</v>
      </c>
    </row>
    <row r="85" spans="1:16" ht="12.75">
      <c r="A85" s="79" t="s">
        <v>12</v>
      </c>
      <c r="B85" s="370" t="s">
        <v>79</v>
      </c>
      <c r="C85" s="371"/>
      <c r="N85" s="370" t="s">
        <v>79</v>
      </c>
      <c r="O85" s="371"/>
      <c r="P85" s="79" t="s">
        <v>12</v>
      </c>
    </row>
  </sheetData>
  <mergeCells count="9">
    <mergeCell ref="D4:E4"/>
    <mergeCell ref="B84:H84"/>
    <mergeCell ref="I84:O84"/>
    <mergeCell ref="B85:C85"/>
    <mergeCell ref="B6:C6"/>
    <mergeCell ref="O6:P6"/>
    <mergeCell ref="B7:H7"/>
    <mergeCell ref="I7:O7"/>
    <mergeCell ref="N85:O85"/>
  </mergeCells>
  <printOptions horizontalCentered="1"/>
  <pageMargins left="0.6299212598425197" right="0.1968503937007874" top="0.15" bottom="0.14" header="0.07874015748031496" footer="0.15"/>
  <pageSetup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296"/>
  <sheetViews>
    <sheetView workbookViewId="0" topLeftCell="A1">
      <selection activeCell="BH22" sqref="BH22"/>
    </sheetView>
  </sheetViews>
  <sheetFormatPr defaultColWidth="11.421875" defaultRowHeight="12.75"/>
  <cols>
    <col min="1" max="1" width="8.7109375" style="0" customWidth="1"/>
    <col min="2" max="13" width="8.28125" style="0" customWidth="1"/>
    <col min="14" max="16" width="8.7109375" style="0" customWidth="1"/>
  </cols>
  <sheetData>
    <row r="1" ht="12.75">
      <c r="M1">
        <v>-1</v>
      </c>
    </row>
    <row r="3" spans="40:78" ht="14.25">
      <c r="AN3" s="350" t="s">
        <v>125</v>
      </c>
      <c r="AO3" s="351" t="s">
        <v>126</v>
      </c>
      <c r="AP3" s="351" t="s">
        <v>127</v>
      </c>
      <c r="AQ3" s="351" t="s">
        <v>127</v>
      </c>
      <c r="AR3" s="351" t="s">
        <v>126</v>
      </c>
      <c r="AS3" s="351" t="s">
        <v>127</v>
      </c>
      <c r="AT3" s="351" t="s">
        <v>127</v>
      </c>
      <c r="BZ3">
        <f>3.8-3.17</f>
        <v>0.6299999999999999</v>
      </c>
    </row>
    <row r="4" spans="40:78" ht="13.5" thickBot="1">
      <c r="AN4" s="352">
        <f>(AN122-AN114)</f>
        <v>80</v>
      </c>
      <c r="AO4" s="352">
        <f>AVERAGE(AO124:AO130)</f>
        <v>1600</v>
      </c>
      <c r="AP4" s="353">
        <f>1000*ABS(AVERAGE(AP124:AP130))</f>
        <v>2.142857142857143</v>
      </c>
      <c r="AQ4" s="353">
        <f>1000*ABS(AVERAGE(AQ124:AQ130))</f>
        <v>2</v>
      </c>
      <c r="AR4" s="352">
        <f>AVERAGE(AR124:AR130)</f>
        <v>1600</v>
      </c>
      <c r="AS4" s="353">
        <f>1000*ABS(AVERAGE(AS124:AS130))</f>
        <v>2.5714285714285716</v>
      </c>
      <c r="AT4" s="353">
        <f>1000*ABS(AVERAGE(AT124:AT130))</f>
        <v>13.142857142857142</v>
      </c>
      <c r="BZ4">
        <f>3.73-3.11</f>
        <v>0.6200000000000001</v>
      </c>
    </row>
    <row r="5" spans="1:15" ht="14.25" thickBot="1" thickTop="1">
      <c r="A5" s="389" t="s">
        <v>80</v>
      </c>
      <c r="B5" s="390"/>
      <c r="C5" s="391"/>
      <c r="D5" s="200"/>
      <c r="E5" s="200"/>
      <c r="F5" s="200"/>
      <c r="G5" s="145"/>
      <c r="H5" s="44" t="s">
        <v>20</v>
      </c>
      <c r="I5" s="144"/>
      <c r="J5" s="144"/>
      <c r="K5" s="144"/>
      <c r="L5" s="144"/>
      <c r="M5" s="43" t="s">
        <v>22</v>
      </c>
      <c r="N5" s="45" t="s">
        <v>21</v>
      </c>
      <c r="O5" s="41" t="s">
        <v>23</v>
      </c>
    </row>
    <row r="6" spans="1:46" ht="17.25" thickBot="1" thickTop="1">
      <c r="A6" s="83" t="s">
        <v>9</v>
      </c>
      <c r="B6" s="392" t="s">
        <v>82</v>
      </c>
      <c r="C6" s="393"/>
      <c r="D6" s="393"/>
      <c r="E6" s="393"/>
      <c r="F6" s="393"/>
      <c r="G6" s="394"/>
      <c r="H6" s="392" t="s">
        <v>83</v>
      </c>
      <c r="I6" s="393"/>
      <c r="J6" s="393"/>
      <c r="K6" s="393"/>
      <c r="L6" s="393"/>
      <c r="M6" s="394"/>
      <c r="N6" s="81" t="s">
        <v>25</v>
      </c>
      <c r="O6" s="33" t="s">
        <v>26</v>
      </c>
      <c r="Q6" s="272" t="s">
        <v>96</v>
      </c>
      <c r="R6" s="273" t="s">
        <v>86</v>
      </c>
      <c r="S6" s="273" t="s">
        <v>87</v>
      </c>
      <c r="T6" s="273" t="s">
        <v>88</v>
      </c>
      <c r="U6" s="274" t="s">
        <v>89</v>
      </c>
      <c r="V6" s="275" t="s">
        <v>90</v>
      </c>
      <c r="X6" s="276" t="s">
        <v>91</v>
      </c>
      <c r="Y6" s="277" t="s">
        <v>97</v>
      </c>
      <c r="Z6" s="278" t="s">
        <v>91</v>
      </c>
      <c r="AA6" s="279" t="s">
        <v>98</v>
      </c>
      <c r="AB6" s="280" t="s">
        <v>99</v>
      </c>
      <c r="AC6" s="281" t="s">
        <v>100</v>
      </c>
      <c r="AE6" s="282"/>
      <c r="AF6" s="283" t="s">
        <v>94</v>
      </c>
      <c r="AG6" s="284" t="s">
        <v>95</v>
      </c>
      <c r="AL6" s="354" t="s">
        <v>13</v>
      </c>
      <c r="AM6" s="354" t="s">
        <v>128</v>
      </c>
      <c r="AN6" s="354" t="s">
        <v>129</v>
      </c>
      <c r="AO6" s="354" t="s">
        <v>130</v>
      </c>
      <c r="AP6" s="354" t="s">
        <v>131</v>
      </c>
      <c r="AQ6" s="354" t="s">
        <v>132</v>
      </c>
      <c r="AR6" s="354" t="s">
        <v>133</v>
      </c>
      <c r="AS6" s="354" t="s">
        <v>134</v>
      </c>
      <c r="AT6" s="354" t="s">
        <v>135</v>
      </c>
    </row>
    <row r="7" spans="1:73" ht="15" thickBot="1">
      <c r="A7" s="201" t="s">
        <v>19</v>
      </c>
      <c r="B7" s="202">
        <f>$AQ$4</f>
        <v>2</v>
      </c>
      <c r="C7" s="203"/>
      <c r="D7" s="362"/>
      <c r="E7" s="361">
        <f>$AP$4</f>
        <v>2.142857142857143</v>
      </c>
      <c r="F7" s="203"/>
      <c r="G7" s="204"/>
      <c r="H7" s="202">
        <f>$AT$4</f>
        <v>13.142857142857142</v>
      </c>
      <c r="I7" s="203"/>
      <c r="J7" s="362"/>
      <c r="K7" s="361">
        <f>$AS$4</f>
        <v>2.5714285714285716</v>
      </c>
      <c r="L7" s="203"/>
      <c r="M7" s="85"/>
      <c r="N7" s="48"/>
      <c r="O7" s="33"/>
      <c r="Q7" s="285">
        <v>250</v>
      </c>
      <c r="R7" s="286">
        <f aca="true" t="shared" si="0" ref="R7:R28">FREQUENCY(B$10:D$73,$Q7:$Q8)</f>
        <v>0</v>
      </c>
      <c r="S7" s="286">
        <f aca="true" t="shared" si="1" ref="S7:S28">FREQUENCY(E$10:G$73,$Q7:$Q8)</f>
        <v>0</v>
      </c>
      <c r="T7" s="286">
        <f aca="true" t="shared" si="2" ref="T7:T28">FREQUENCY(H$10:J$73,$Q7:$Q8)</f>
        <v>0</v>
      </c>
      <c r="U7" s="287">
        <f aca="true" t="shared" si="3" ref="U7:U27">FREQUENCY(K$10:M$73,$Q7:$Q8)</f>
        <v>0</v>
      </c>
      <c r="V7" s="288">
        <f aca="true" t="shared" si="4" ref="V7:V28">FREQUENCY(B$10:M$73,$Q7:$Q8)</f>
        <v>0</v>
      </c>
      <c r="X7" s="289">
        <v>42</v>
      </c>
      <c r="Y7" s="290">
        <v>6.4327</v>
      </c>
      <c r="Z7" s="291"/>
      <c r="AA7" s="292"/>
      <c r="AB7" s="293">
        <f>(Y7-Y8)/(X8-X7)</f>
        <v>0</v>
      </c>
      <c r="AC7" s="294" t="e">
        <f>(AA7-AA8)/(Z8-Z7)</f>
        <v>#DIV/0!</v>
      </c>
      <c r="AE7" s="295" t="s">
        <v>92</v>
      </c>
      <c r="AF7" s="296">
        <f>60*AVERAGE(AB7:AB295)</f>
        <v>0.0886089965397923</v>
      </c>
      <c r="AG7" s="297" t="e">
        <f>60*AVERAGE(AC7:AC36)</f>
        <v>#DIV/0!</v>
      </c>
      <c r="AL7" s="355">
        <v>38426</v>
      </c>
      <c r="AM7" s="356">
        <v>0.7608796296296297</v>
      </c>
      <c r="AN7" s="357">
        <v>10</v>
      </c>
      <c r="AO7" s="357">
        <v>1000</v>
      </c>
      <c r="AP7" s="357">
        <v>-0.001</v>
      </c>
      <c r="AQ7" s="357">
        <v>-0.001</v>
      </c>
      <c r="AR7" s="357">
        <v>1000</v>
      </c>
      <c r="AS7" s="357">
        <v>-0.019</v>
      </c>
      <c r="AT7" s="357">
        <v>0.003</v>
      </c>
      <c r="BR7" s="326" t="s">
        <v>79</v>
      </c>
      <c r="BT7" s="349" t="s">
        <v>122</v>
      </c>
      <c r="BU7" s="326" t="s">
        <v>124</v>
      </c>
    </row>
    <row r="8" spans="1:65" ht="13.5" thickBot="1">
      <c r="A8" s="205" t="s">
        <v>17</v>
      </c>
      <c r="B8" s="392" t="s">
        <v>52</v>
      </c>
      <c r="C8" s="383"/>
      <c r="D8" s="395"/>
      <c r="E8" s="392" t="s">
        <v>53</v>
      </c>
      <c r="F8" s="383"/>
      <c r="G8" s="395"/>
      <c r="H8" s="392" t="s">
        <v>77</v>
      </c>
      <c r="I8" s="383"/>
      <c r="J8" s="395"/>
      <c r="K8" s="392" t="s">
        <v>78</v>
      </c>
      <c r="L8" s="383"/>
      <c r="M8" s="395"/>
      <c r="N8" s="32"/>
      <c r="O8" s="33"/>
      <c r="Q8" s="298">
        <v>240</v>
      </c>
      <c r="R8" s="172">
        <f t="shared" si="0"/>
        <v>0</v>
      </c>
      <c r="S8" s="172">
        <f t="shared" si="1"/>
        <v>0</v>
      </c>
      <c r="T8" s="172">
        <f t="shared" si="2"/>
        <v>0</v>
      </c>
      <c r="U8" s="299">
        <f t="shared" si="3"/>
        <v>0</v>
      </c>
      <c r="V8" s="300">
        <f t="shared" si="4"/>
        <v>0</v>
      </c>
      <c r="X8" s="301">
        <v>47</v>
      </c>
      <c r="Y8" s="302">
        <v>6.4327</v>
      </c>
      <c r="Z8" s="303"/>
      <c r="AA8" s="304"/>
      <c r="AB8" s="305">
        <f aca="true" t="shared" si="5" ref="AB8:AB71">(Y8-Y9)/(X9-X8)</f>
        <v>0.0014599999999999724</v>
      </c>
      <c r="AC8" s="306" t="e">
        <f aca="true" t="shared" si="6" ref="AC8:AC71">(AA8-AA9)/(Z9-Z8)</f>
        <v>#DIV/0!</v>
      </c>
      <c r="AE8" s="307" t="s">
        <v>93</v>
      </c>
      <c r="AF8" s="308">
        <f>60*AVERAGE(AB177:AB192)</f>
        <v>0.08077500000000028</v>
      </c>
      <c r="AG8" s="309" t="e">
        <f>60*AVERAGE(AC12:AC36)</f>
        <v>#DIV/0!</v>
      </c>
      <c r="AL8" s="355">
        <v>38426</v>
      </c>
      <c r="AM8" s="356">
        <v>0.767824074074074</v>
      </c>
      <c r="AN8" s="357">
        <v>20</v>
      </c>
      <c r="AO8" s="357">
        <v>1000</v>
      </c>
      <c r="AP8" s="357">
        <v>-0.001</v>
      </c>
      <c r="AQ8" s="357">
        <v>-0.001</v>
      </c>
      <c r="AR8" s="357">
        <v>1000</v>
      </c>
      <c r="AS8" s="357">
        <v>0.009</v>
      </c>
      <c r="AT8" s="357">
        <v>-0.032</v>
      </c>
      <c r="AZ8" s="363"/>
      <c r="BA8" s="363"/>
      <c r="BB8" s="363"/>
      <c r="BC8" s="363"/>
      <c r="BD8" s="363"/>
      <c r="BE8" s="363"/>
      <c r="BF8" s="363"/>
      <c r="BG8" s="363"/>
      <c r="BH8" s="363"/>
      <c r="BL8" s="363"/>
      <c r="BM8" s="363"/>
    </row>
    <row r="9" spans="1:78" ht="14.25" thickBot="1">
      <c r="A9" s="46" t="s">
        <v>24</v>
      </c>
      <c r="B9" s="206" t="s">
        <v>54</v>
      </c>
      <c r="C9" s="207" t="s">
        <v>55</v>
      </c>
      <c r="D9" s="147" t="s">
        <v>56</v>
      </c>
      <c r="E9" s="208" t="s">
        <v>57</v>
      </c>
      <c r="F9" s="209" t="s">
        <v>58</v>
      </c>
      <c r="G9" s="210" t="s">
        <v>59</v>
      </c>
      <c r="H9" s="206" t="s">
        <v>60</v>
      </c>
      <c r="I9" s="207" t="s">
        <v>61</v>
      </c>
      <c r="J9" s="147" t="s">
        <v>62</v>
      </c>
      <c r="K9" s="208" t="s">
        <v>63</v>
      </c>
      <c r="L9" s="207" t="s">
        <v>64</v>
      </c>
      <c r="M9" s="210" t="s">
        <v>85</v>
      </c>
      <c r="N9" s="385" t="s">
        <v>18</v>
      </c>
      <c r="O9" s="386"/>
      <c r="Q9" s="298">
        <v>230</v>
      </c>
      <c r="R9" s="172">
        <f t="shared" si="0"/>
        <v>0</v>
      </c>
      <c r="S9" s="172">
        <f t="shared" si="1"/>
        <v>0</v>
      </c>
      <c r="T9" s="172">
        <f t="shared" si="2"/>
        <v>0</v>
      </c>
      <c r="U9" s="299">
        <f t="shared" si="3"/>
        <v>0</v>
      </c>
      <c r="V9" s="300">
        <f t="shared" si="4"/>
        <v>0</v>
      </c>
      <c r="X9" s="301">
        <v>52</v>
      </c>
      <c r="Y9" s="302">
        <v>6.4254</v>
      </c>
      <c r="Z9" s="303"/>
      <c r="AA9" s="304"/>
      <c r="AB9" s="305">
        <f t="shared" si="5"/>
        <v>0</v>
      </c>
      <c r="AC9" s="306" t="e">
        <f t="shared" si="6"/>
        <v>#DIV/0!</v>
      </c>
      <c r="AE9" s="192"/>
      <c r="AF9" s="193"/>
      <c r="AL9" s="355">
        <v>38426</v>
      </c>
      <c r="AM9" s="356">
        <v>0.7747685185185186</v>
      </c>
      <c r="AN9" s="357">
        <v>30</v>
      </c>
      <c r="AO9" s="357">
        <v>1000</v>
      </c>
      <c r="AP9" s="357">
        <v>-0.001</v>
      </c>
      <c r="AQ9" s="357">
        <v>-0.001</v>
      </c>
      <c r="AR9" s="357">
        <v>1000</v>
      </c>
      <c r="AS9" s="357">
        <v>-0.002</v>
      </c>
      <c r="AT9" s="357">
        <v>0</v>
      </c>
      <c r="AW9" s="46"/>
      <c r="AX9" s="321">
        <v>10</v>
      </c>
      <c r="AY9" s="207">
        <v>15</v>
      </c>
      <c r="AZ9" s="242">
        <v>20</v>
      </c>
      <c r="BA9" s="207">
        <v>25</v>
      </c>
      <c r="BB9" s="242">
        <v>30</v>
      </c>
      <c r="BC9" s="207">
        <v>40</v>
      </c>
      <c r="BD9" s="242">
        <v>46</v>
      </c>
      <c r="BE9" s="207">
        <v>50</v>
      </c>
      <c r="BF9" s="242">
        <v>55</v>
      </c>
      <c r="BG9" s="242">
        <v>60</v>
      </c>
      <c r="BH9" s="242">
        <v>70</v>
      </c>
      <c r="BI9" s="242">
        <v>80</v>
      </c>
      <c r="BJ9" s="207">
        <v>86</v>
      </c>
      <c r="BK9" s="207">
        <v>90</v>
      </c>
      <c r="BL9" s="207">
        <v>126</v>
      </c>
      <c r="BM9" s="207">
        <v>206</v>
      </c>
      <c r="BN9" s="207" t="s">
        <v>109</v>
      </c>
      <c r="BO9" s="322" t="s">
        <v>110</v>
      </c>
      <c r="BR9" s="328" t="s">
        <v>111</v>
      </c>
      <c r="BS9" s="328" t="s">
        <v>112</v>
      </c>
      <c r="BT9" s="328" t="s">
        <v>113</v>
      </c>
      <c r="BU9" s="328" t="s">
        <v>114</v>
      </c>
      <c r="BV9" s="328" t="s">
        <v>115</v>
      </c>
      <c r="BW9" s="328" t="s">
        <v>116</v>
      </c>
      <c r="BX9" s="328" t="s">
        <v>117</v>
      </c>
      <c r="BY9" s="328" t="s">
        <v>118</v>
      </c>
      <c r="BZ9" s="329" t="s">
        <v>123</v>
      </c>
    </row>
    <row r="10" spans="1:78" ht="12.75">
      <c r="A10" s="211">
        <v>0</v>
      </c>
      <c r="B10" s="212">
        <v>186.2</v>
      </c>
      <c r="C10" s="213">
        <v>186.6</v>
      </c>
      <c r="D10" s="54">
        <v>182.5</v>
      </c>
      <c r="E10" s="214">
        <v>187.2</v>
      </c>
      <c r="F10" s="215">
        <v>181.2</v>
      </c>
      <c r="G10" s="216">
        <v>178.5</v>
      </c>
      <c r="H10" s="217">
        <v>171.6</v>
      </c>
      <c r="I10" s="218">
        <v>168.7</v>
      </c>
      <c r="J10" s="219">
        <v>169.5</v>
      </c>
      <c r="K10" s="220">
        <v>166.3</v>
      </c>
      <c r="L10" s="218">
        <v>167.5</v>
      </c>
      <c r="M10" s="216">
        <v>168.3</v>
      </c>
      <c r="N10" s="387"/>
      <c r="O10" s="388"/>
      <c r="Q10" s="298">
        <v>225</v>
      </c>
      <c r="R10" s="172">
        <f t="shared" si="0"/>
        <v>0</v>
      </c>
      <c r="S10" s="172">
        <f t="shared" si="1"/>
        <v>0</v>
      </c>
      <c r="T10" s="172">
        <f t="shared" si="2"/>
        <v>0</v>
      </c>
      <c r="U10" s="299">
        <f t="shared" si="3"/>
        <v>0</v>
      </c>
      <c r="V10" s="300">
        <f t="shared" si="4"/>
        <v>0</v>
      </c>
      <c r="X10" s="301">
        <v>57</v>
      </c>
      <c r="Y10" s="302">
        <v>6.4254</v>
      </c>
      <c r="Z10" s="303"/>
      <c r="AA10" s="304"/>
      <c r="AB10" s="305">
        <f t="shared" si="5"/>
        <v>0.0008599999999999497</v>
      </c>
      <c r="AC10" s="306" t="e">
        <f t="shared" si="6"/>
        <v>#DIV/0!</v>
      </c>
      <c r="AL10" s="355">
        <v>38426</v>
      </c>
      <c r="AM10" s="356">
        <v>0.7816666666666667</v>
      </c>
      <c r="AN10" s="357">
        <v>40</v>
      </c>
      <c r="AO10" s="357">
        <v>1200</v>
      </c>
      <c r="AP10" s="357">
        <v>0</v>
      </c>
      <c r="AQ10" s="357">
        <v>-0.001</v>
      </c>
      <c r="AR10" s="357">
        <v>1200</v>
      </c>
      <c r="AS10" s="357">
        <v>0.005</v>
      </c>
      <c r="AT10" s="357">
        <v>0.002</v>
      </c>
      <c r="AW10" s="211">
        <v>0</v>
      </c>
      <c r="AX10" s="212">
        <v>187.1</v>
      </c>
      <c r="AY10" s="323">
        <v>192.5</v>
      </c>
      <c r="AZ10" s="323">
        <v>182.3</v>
      </c>
      <c r="BA10" s="323">
        <v>169.1</v>
      </c>
      <c r="BB10" s="323">
        <v>184</v>
      </c>
      <c r="BC10" s="323">
        <v>182.6</v>
      </c>
      <c r="BD10" s="323">
        <v>166.3</v>
      </c>
      <c r="BE10" s="323">
        <v>184.5</v>
      </c>
      <c r="BF10" s="323">
        <v>169.1</v>
      </c>
      <c r="BG10" s="323">
        <v>172.5</v>
      </c>
      <c r="BH10" s="323">
        <v>183.1</v>
      </c>
      <c r="BI10" s="323">
        <v>187.1</v>
      </c>
      <c r="BJ10" s="323">
        <v>174.2</v>
      </c>
      <c r="BK10" s="323">
        <v>184.9</v>
      </c>
      <c r="BL10" s="323">
        <v>167.5</v>
      </c>
      <c r="BM10" s="323">
        <v>168.3</v>
      </c>
      <c r="BN10" s="323">
        <v>192.6</v>
      </c>
      <c r="BO10" s="54">
        <v>172.5</v>
      </c>
      <c r="BR10" s="330" t="s">
        <v>119</v>
      </c>
      <c r="BS10" s="331" t="s">
        <v>120</v>
      </c>
      <c r="BT10" s="331" t="s">
        <v>120</v>
      </c>
      <c r="BU10" s="331" t="s">
        <v>120</v>
      </c>
      <c r="BV10" s="345" t="s">
        <v>121</v>
      </c>
      <c r="BW10" s="345" t="s">
        <v>121</v>
      </c>
      <c r="BX10" s="345" t="s">
        <v>121</v>
      </c>
      <c r="BY10" s="345" t="s">
        <v>121</v>
      </c>
      <c r="BZ10" s="337">
        <v>3.8</v>
      </c>
    </row>
    <row r="11" spans="1:78" ht="12.75">
      <c r="A11" s="221">
        <v>1</v>
      </c>
      <c r="B11" s="222">
        <v>184.2</v>
      </c>
      <c r="C11" s="223">
        <v>182.6</v>
      </c>
      <c r="D11" s="57">
        <v>183.9</v>
      </c>
      <c r="E11" s="224">
        <v>180.4</v>
      </c>
      <c r="F11" s="223">
        <v>178.6</v>
      </c>
      <c r="G11" s="225">
        <v>184.3</v>
      </c>
      <c r="H11" s="226">
        <v>169.6</v>
      </c>
      <c r="I11" s="227">
        <v>168.7</v>
      </c>
      <c r="J11" s="228">
        <v>164</v>
      </c>
      <c r="K11" s="229">
        <v>165.4</v>
      </c>
      <c r="L11" s="227">
        <v>168.6</v>
      </c>
      <c r="M11" s="225">
        <v>166.4</v>
      </c>
      <c r="N11" s="378"/>
      <c r="O11" s="379"/>
      <c r="Q11" s="298">
        <v>220</v>
      </c>
      <c r="R11" s="172">
        <f t="shared" si="0"/>
        <v>0</v>
      </c>
      <c r="S11" s="172">
        <f t="shared" si="1"/>
        <v>0</v>
      </c>
      <c r="T11" s="172">
        <f t="shared" si="2"/>
        <v>0</v>
      </c>
      <c r="U11" s="299">
        <f t="shared" si="3"/>
        <v>0</v>
      </c>
      <c r="V11" s="300">
        <f t="shared" si="4"/>
        <v>0</v>
      </c>
      <c r="X11" s="301">
        <v>62</v>
      </c>
      <c r="Y11" s="302">
        <v>6.4211</v>
      </c>
      <c r="Z11" s="303"/>
      <c r="AA11" s="304"/>
      <c r="AB11" s="305">
        <f t="shared" si="5"/>
        <v>0</v>
      </c>
      <c r="AC11" s="306" t="e">
        <f t="shared" si="6"/>
        <v>#DIV/0!</v>
      </c>
      <c r="AL11" s="355">
        <v>38426</v>
      </c>
      <c r="AM11" s="356">
        <v>0.7886226851851852</v>
      </c>
      <c r="AN11" s="357">
        <v>50</v>
      </c>
      <c r="AO11" s="357">
        <v>1200</v>
      </c>
      <c r="AP11" s="357">
        <v>-0.002</v>
      </c>
      <c r="AQ11" s="357">
        <v>-0.001</v>
      </c>
      <c r="AR11" s="357">
        <v>1200</v>
      </c>
      <c r="AS11" s="357">
        <v>0.01</v>
      </c>
      <c r="AT11" s="357">
        <v>0.008</v>
      </c>
      <c r="AW11" s="221">
        <v>1</v>
      </c>
      <c r="AX11" s="222">
        <v>176.8</v>
      </c>
      <c r="AY11" s="324">
        <v>183.3</v>
      </c>
      <c r="AZ11" s="324">
        <v>180.2</v>
      </c>
      <c r="BA11" s="324">
        <v>170.4</v>
      </c>
      <c r="BB11" s="324">
        <v>180.2</v>
      </c>
      <c r="BC11" s="223">
        <v>184.1</v>
      </c>
      <c r="BD11" s="223">
        <v>165.4</v>
      </c>
      <c r="BE11" s="223">
        <v>184.4</v>
      </c>
      <c r="BF11" s="223">
        <v>167.5</v>
      </c>
      <c r="BG11" s="223">
        <v>172.9</v>
      </c>
      <c r="BH11" s="223">
        <v>179</v>
      </c>
      <c r="BI11" s="223">
        <v>183.4</v>
      </c>
      <c r="BJ11" s="223">
        <v>172</v>
      </c>
      <c r="BK11" s="223">
        <v>178.3</v>
      </c>
      <c r="BL11" s="223">
        <v>168.6</v>
      </c>
      <c r="BM11" s="223">
        <v>166.4</v>
      </c>
      <c r="BN11" s="223">
        <v>186</v>
      </c>
      <c r="BO11" s="57">
        <v>173.1</v>
      </c>
      <c r="BR11" s="330" t="s">
        <v>119</v>
      </c>
      <c r="BS11" s="345" t="s">
        <v>121</v>
      </c>
      <c r="BT11" s="331" t="s">
        <v>120</v>
      </c>
      <c r="BU11" s="331" t="s">
        <v>120</v>
      </c>
      <c r="BV11" s="345" t="s">
        <v>121</v>
      </c>
      <c r="BW11" s="345" t="s">
        <v>121</v>
      </c>
      <c r="BX11" s="345" t="s">
        <v>121</v>
      </c>
      <c r="BY11" s="345" t="s">
        <v>121</v>
      </c>
      <c r="BZ11" s="337">
        <v>3.75</v>
      </c>
    </row>
    <row r="12" spans="1:78" ht="12.75">
      <c r="A12" s="221">
        <v>2</v>
      </c>
      <c r="B12" s="222">
        <v>181.6</v>
      </c>
      <c r="C12" s="223">
        <v>184.2</v>
      </c>
      <c r="D12" s="57">
        <v>184.9</v>
      </c>
      <c r="E12" s="224">
        <v>177</v>
      </c>
      <c r="F12" s="223">
        <v>181.3</v>
      </c>
      <c r="G12" s="225">
        <v>180.8</v>
      </c>
      <c r="H12" s="226">
        <v>168.4</v>
      </c>
      <c r="I12" s="227">
        <v>162.3</v>
      </c>
      <c r="J12" s="228">
        <v>164.7</v>
      </c>
      <c r="K12" s="229">
        <v>161</v>
      </c>
      <c r="L12" s="227">
        <v>167.6</v>
      </c>
      <c r="M12" s="225">
        <v>165.1</v>
      </c>
      <c r="N12" s="378"/>
      <c r="O12" s="379"/>
      <c r="Q12" s="298">
        <v>215</v>
      </c>
      <c r="R12" s="172">
        <f t="shared" si="0"/>
        <v>0</v>
      </c>
      <c r="S12" s="172">
        <f t="shared" si="1"/>
        <v>0</v>
      </c>
      <c r="T12" s="172">
        <f t="shared" si="2"/>
        <v>0</v>
      </c>
      <c r="U12" s="299">
        <f t="shared" si="3"/>
        <v>0</v>
      </c>
      <c r="V12" s="300">
        <f t="shared" si="4"/>
        <v>0</v>
      </c>
      <c r="X12" s="301">
        <v>67</v>
      </c>
      <c r="Y12" s="302">
        <v>6.4211</v>
      </c>
      <c r="Z12" s="303"/>
      <c r="AA12" s="304"/>
      <c r="AB12" s="305">
        <f t="shared" si="5"/>
        <v>0.009360000000000035</v>
      </c>
      <c r="AC12" s="306" t="e">
        <f t="shared" si="6"/>
        <v>#DIV/0!</v>
      </c>
      <c r="AL12" s="355">
        <v>38426</v>
      </c>
      <c r="AM12" s="356">
        <v>0.7955092592592593</v>
      </c>
      <c r="AN12" s="357">
        <v>60</v>
      </c>
      <c r="AO12" s="357">
        <v>1350</v>
      </c>
      <c r="AP12" s="357">
        <v>-0.003</v>
      </c>
      <c r="AQ12" s="357">
        <v>-0.002</v>
      </c>
      <c r="AR12" s="357">
        <v>1350</v>
      </c>
      <c r="AS12" s="357">
        <v>0.007</v>
      </c>
      <c r="AT12" s="357">
        <v>0.021</v>
      </c>
      <c r="AW12" s="221">
        <v>2</v>
      </c>
      <c r="AX12" s="222">
        <v>176.8</v>
      </c>
      <c r="AY12" s="324">
        <v>181.4</v>
      </c>
      <c r="AZ12" s="324">
        <v>177.4</v>
      </c>
      <c r="BA12" s="324">
        <v>167.4</v>
      </c>
      <c r="BB12" s="324">
        <v>184.1</v>
      </c>
      <c r="BC12" s="223">
        <v>180.2</v>
      </c>
      <c r="BD12" s="223">
        <v>161</v>
      </c>
      <c r="BE12" s="223">
        <v>182.5</v>
      </c>
      <c r="BF12" s="223">
        <v>165.2</v>
      </c>
      <c r="BG12" s="223">
        <v>170</v>
      </c>
      <c r="BH12" s="223">
        <v>179.4</v>
      </c>
      <c r="BI12" s="223">
        <v>179</v>
      </c>
      <c r="BJ12" s="223">
        <v>166</v>
      </c>
      <c r="BK12" s="223">
        <v>178.1</v>
      </c>
      <c r="BL12" s="223">
        <v>167.6</v>
      </c>
      <c r="BM12" s="223">
        <v>165.1</v>
      </c>
      <c r="BN12" s="223">
        <v>182.6</v>
      </c>
      <c r="BO12" s="57">
        <v>167.6</v>
      </c>
      <c r="BR12" s="330" t="s">
        <v>119</v>
      </c>
      <c r="BS12" s="331" t="s">
        <v>120</v>
      </c>
      <c r="BT12" s="345" t="s">
        <v>121</v>
      </c>
      <c r="BU12" s="331" t="s">
        <v>120</v>
      </c>
      <c r="BV12" s="345" t="s">
        <v>121</v>
      </c>
      <c r="BW12" s="345" t="s">
        <v>121</v>
      </c>
      <c r="BX12" s="345" t="s">
        <v>121</v>
      </c>
      <c r="BY12" s="345" t="s">
        <v>121</v>
      </c>
      <c r="BZ12" s="337">
        <v>3.73</v>
      </c>
    </row>
    <row r="13" spans="1:78" ht="12.75">
      <c r="A13" s="221">
        <v>3</v>
      </c>
      <c r="B13" s="222">
        <v>181.9</v>
      </c>
      <c r="C13" s="223">
        <v>186</v>
      </c>
      <c r="D13" s="57">
        <v>184.7</v>
      </c>
      <c r="E13" s="224">
        <v>175</v>
      </c>
      <c r="F13" s="223">
        <v>177.4</v>
      </c>
      <c r="G13" s="225">
        <v>177.7</v>
      </c>
      <c r="H13" s="226">
        <v>167.7</v>
      </c>
      <c r="I13" s="227">
        <v>166.1</v>
      </c>
      <c r="J13" s="228">
        <v>163.4</v>
      </c>
      <c r="K13" s="229">
        <v>142.6</v>
      </c>
      <c r="L13" s="227">
        <v>163.8</v>
      </c>
      <c r="M13" s="225">
        <v>168.1</v>
      </c>
      <c r="N13" s="378"/>
      <c r="O13" s="379"/>
      <c r="Q13" s="298">
        <v>210</v>
      </c>
      <c r="R13" s="172">
        <f t="shared" si="0"/>
        <v>0</v>
      </c>
      <c r="S13" s="172">
        <f t="shared" si="1"/>
        <v>0</v>
      </c>
      <c r="T13" s="172">
        <f t="shared" si="2"/>
        <v>0</v>
      </c>
      <c r="U13" s="299">
        <f t="shared" si="3"/>
        <v>0</v>
      </c>
      <c r="V13" s="300">
        <f t="shared" si="4"/>
        <v>0</v>
      </c>
      <c r="X13" s="301">
        <v>72</v>
      </c>
      <c r="Y13" s="302">
        <v>6.3743</v>
      </c>
      <c r="Z13" s="303"/>
      <c r="AA13" s="304"/>
      <c r="AB13" s="305">
        <f t="shared" si="5"/>
        <v>0</v>
      </c>
      <c r="AC13" s="306" t="e">
        <f t="shared" si="6"/>
        <v>#DIV/0!</v>
      </c>
      <c r="AL13" s="355">
        <v>38426</v>
      </c>
      <c r="AM13" s="356">
        <v>0.8024537037037037</v>
      </c>
      <c r="AN13" s="357">
        <v>70</v>
      </c>
      <c r="AO13" s="357">
        <v>1350</v>
      </c>
      <c r="AP13" s="357">
        <v>-0.003</v>
      </c>
      <c r="AQ13" s="357">
        <v>-0.002</v>
      </c>
      <c r="AR13" s="357">
        <v>1350</v>
      </c>
      <c r="AS13" s="357">
        <v>-0.012</v>
      </c>
      <c r="AT13" s="357">
        <v>0.008</v>
      </c>
      <c r="AW13" s="221">
        <v>3</v>
      </c>
      <c r="AX13" s="222">
        <v>177.7</v>
      </c>
      <c r="AY13" s="324">
        <v>184.2</v>
      </c>
      <c r="AZ13" s="324">
        <v>184.5</v>
      </c>
      <c r="BA13" s="324">
        <v>167.9</v>
      </c>
      <c r="BB13" s="324">
        <v>178.5</v>
      </c>
      <c r="BC13" s="223">
        <v>180.3</v>
      </c>
      <c r="BD13" s="223">
        <v>142.6</v>
      </c>
      <c r="BE13" s="223">
        <v>179.8</v>
      </c>
      <c r="BF13" s="223">
        <v>164.8</v>
      </c>
      <c r="BG13" s="223">
        <v>168.3</v>
      </c>
      <c r="BH13" s="223">
        <v>180.4</v>
      </c>
      <c r="BI13" s="223">
        <v>180.3</v>
      </c>
      <c r="BJ13" s="223">
        <v>171.4</v>
      </c>
      <c r="BK13" s="223">
        <v>178.3</v>
      </c>
      <c r="BL13" s="223">
        <v>163.8</v>
      </c>
      <c r="BM13" s="223">
        <v>168.1</v>
      </c>
      <c r="BN13" s="223">
        <v>179</v>
      </c>
      <c r="BO13" s="57">
        <v>171.1</v>
      </c>
      <c r="BR13" s="330" t="s">
        <v>119</v>
      </c>
      <c r="BS13" s="331" t="s">
        <v>120</v>
      </c>
      <c r="BT13" s="331" t="s">
        <v>120</v>
      </c>
      <c r="BU13" s="345" t="s">
        <v>121</v>
      </c>
      <c r="BV13" s="345" t="s">
        <v>121</v>
      </c>
      <c r="BW13" s="345" t="s">
        <v>121</v>
      </c>
      <c r="BX13" s="345" t="s">
        <v>121</v>
      </c>
      <c r="BY13" s="345" t="s">
        <v>121</v>
      </c>
      <c r="BZ13" s="337">
        <v>3.75</v>
      </c>
    </row>
    <row r="14" spans="1:78" ht="12.75">
      <c r="A14" s="221">
        <v>4</v>
      </c>
      <c r="B14" s="222">
        <v>179.2</v>
      </c>
      <c r="C14" s="223">
        <v>180.2</v>
      </c>
      <c r="D14" s="57">
        <v>180.5</v>
      </c>
      <c r="E14" s="224">
        <v>172</v>
      </c>
      <c r="F14" s="223">
        <v>176.2</v>
      </c>
      <c r="G14" s="225">
        <v>178.9</v>
      </c>
      <c r="H14" s="226">
        <v>170.8</v>
      </c>
      <c r="I14" s="227">
        <v>166.9</v>
      </c>
      <c r="J14" s="228">
        <v>170.6</v>
      </c>
      <c r="K14" s="229">
        <v>157.3</v>
      </c>
      <c r="L14" s="227">
        <v>168.7</v>
      </c>
      <c r="M14" s="225">
        <v>166.8</v>
      </c>
      <c r="N14" s="378"/>
      <c r="O14" s="379"/>
      <c r="Q14" s="298">
        <v>205</v>
      </c>
      <c r="R14" s="172">
        <f t="shared" si="0"/>
        <v>0</v>
      </c>
      <c r="S14" s="172">
        <f t="shared" si="1"/>
        <v>0</v>
      </c>
      <c r="T14" s="172">
        <f t="shared" si="2"/>
        <v>0</v>
      </c>
      <c r="U14" s="299">
        <f t="shared" si="3"/>
        <v>0</v>
      </c>
      <c r="V14" s="300">
        <f t="shared" si="4"/>
        <v>0</v>
      </c>
      <c r="X14" s="301">
        <v>77</v>
      </c>
      <c r="Y14" s="302">
        <v>6.3743</v>
      </c>
      <c r="Z14" s="303"/>
      <c r="AA14" s="304"/>
      <c r="AB14" s="305">
        <f t="shared" si="5"/>
        <v>-0.004819999999999958</v>
      </c>
      <c r="AC14" s="306" t="e">
        <f t="shared" si="6"/>
        <v>#DIV/0!</v>
      </c>
      <c r="AL14" s="355">
        <v>38426</v>
      </c>
      <c r="AM14" s="356">
        <v>0.8093981481481481</v>
      </c>
      <c r="AN14" s="357">
        <v>80</v>
      </c>
      <c r="AO14" s="357">
        <v>1350</v>
      </c>
      <c r="AP14" s="357">
        <v>-0.002</v>
      </c>
      <c r="AQ14" s="357">
        <v>-0.002</v>
      </c>
      <c r="AR14" s="357">
        <v>1350</v>
      </c>
      <c r="AS14" s="357">
        <v>-0.001</v>
      </c>
      <c r="AT14" s="357">
        <v>0</v>
      </c>
      <c r="AW14" s="221">
        <v>4</v>
      </c>
      <c r="AX14" s="222">
        <v>182.8</v>
      </c>
      <c r="AY14" s="324">
        <v>184.3</v>
      </c>
      <c r="AZ14" s="324">
        <v>182.8</v>
      </c>
      <c r="BA14" s="324">
        <v>171.4</v>
      </c>
      <c r="BB14" s="324">
        <v>184.1</v>
      </c>
      <c r="BC14" s="223">
        <v>181.2</v>
      </c>
      <c r="BD14" s="223">
        <v>157.3</v>
      </c>
      <c r="BE14" s="223">
        <v>183.9</v>
      </c>
      <c r="BF14" s="223">
        <v>165.1</v>
      </c>
      <c r="BG14" s="223">
        <v>171.6</v>
      </c>
      <c r="BH14" s="223">
        <v>183.2</v>
      </c>
      <c r="BI14" s="223">
        <v>185.7</v>
      </c>
      <c r="BJ14" s="223">
        <v>176.9</v>
      </c>
      <c r="BK14" s="223">
        <v>184.9</v>
      </c>
      <c r="BL14" s="223">
        <v>168.7</v>
      </c>
      <c r="BM14" s="223">
        <v>166.8</v>
      </c>
      <c r="BN14" s="223">
        <v>180.7</v>
      </c>
      <c r="BO14" s="57">
        <v>170.1</v>
      </c>
      <c r="BR14" s="331" t="s">
        <v>120</v>
      </c>
      <c r="BS14" s="330" t="s">
        <v>119</v>
      </c>
      <c r="BT14" s="331" t="s">
        <v>120</v>
      </c>
      <c r="BU14" s="331" t="s">
        <v>120</v>
      </c>
      <c r="BV14" s="345" t="s">
        <v>121</v>
      </c>
      <c r="BW14" s="345" t="s">
        <v>121</v>
      </c>
      <c r="BX14" s="345" t="s">
        <v>121</v>
      </c>
      <c r="BY14" s="345" t="s">
        <v>121</v>
      </c>
      <c r="BZ14" s="337">
        <v>4.71</v>
      </c>
    </row>
    <row r="15" spans="1:78" ht="12.75">
      <c r="A15" s="221">
        <v>5</v>
      </c>
      <c r="B15" s="222">
        <v>184.1</v>
      </c>
      <c r="C15" s="223">
        <v>181.1</v>
      </c>
      <c r="D15" s="57">
        <v>181.8</v>
      </c>
      <c r="E15" s="224">
        <v>179.9</v>
      </c>
      <c r="F15" s="223">
        <v>183.5</v>
      </c>
      <c r="G15" s="225">
        <v>183.9</v>
      </c>
      <c r="H15" s="226">
        <v>173.2</v>
      </c>
      <c r="I15" s="227">
        <v>162.5</v>
      </c>
      <c r="J15" s="228">
        <v>170.9</v>
      </c>
      <c r="K15" s="229">
        <v>150.6</v>
      </c>
      <c r="L15" s="227">
        <v>167.6</v>
      </c>
      <c r="M15" s="225">
        <v>168.6</v>
      </c>
      <c r="N15" s="378"/>
      <c r="O15" s="379"/>
      <c r="Q15" s="298">
        <v>200</v>
      </c>
      <c r="R15" s="172">
        <f t="shared" si="0"/>
        <v>0</v>
      </c>
      <c r="S15" s="172">
        <f t="shared" si="1"/>
        <v>0</v>
      </c>
      <c r="T15" s="172">
        <f t="shared" si="2"/>
        <v>0</v>
      </c>
      <c r="U15" s="299">
        <f t="shared" si="3"/>
        <v>0</v>
      </c>
      <c r="V15" s="300">
        <f t="shared" si="4"/>
        <v>0</v>
      </c>
      <c r="X15" s="301">
        <v>82</v>
      </c>
      <c r="Y15" s="302">
        <v>6.3984</v>
      </c>
      <c r="Z15" s="303"/>
      <c r="AA15" s="304"/>
      <c r="AB15" s="305">
        <f t="shared" si="5"/>
        <v>0</v>
      </c>
      <c r="AC15" s="306" t="e">
        <f t="shared" si="6"/>
        <v>#DIV/0!</v>
      </c>
      <c r="AL15" s="355">
        <v>38426</v>
      </c>
      <c r="AM15" s="356">
        <v>0.8163425925925926</v>
      </c>
      <c r="AN15" s="357">
        <v>90</v>
      </c>
      <c r="AO15" s="357">
        <v>1350</v>
      </c>
      <c r="AP15" s="357">
        <v>-0.002</v>
      </c>
      <c r="AQ15" s="357">
        <v>-0.001</v>
      </c>
      <c r="AR15" s="357">
        <v>1350</v>
      </c>
      <c r="AS15" s="357">
        <v>0.013</v>
      </c>
      <c r="AT15" s="357">
        <v>0.017</v>
      </c>
      <c r="AW15" s="221">
        <v>5</v>
      </c>
      <c r="AX15" s="222">
        <v>178.2</v>
      </c>
      <c r="AY15" s="324">
        <v>188.2</v>
      </c>
      <c r="AZ15" s="324">
        <v>186.2</v>
      </c>
      <c r="BA15" s="324">
        <v>170.5</v>
      </c>
      <c r="BB15" s="324">
        <v>179.1</v>
      </c>
      <c r="BC15" s="223">
        <v>178.2</v>
      </c>
      <c r="BD15" s="223">
        <v>150.6</v>
      </c>
      <c r="BE15" s="223">
        <v>181.6</v>
      </c>
      <c r="BF15" s="223">
        <v>166.4</v>
      </c>
      <c r="BG15" s="223">
        <v>171.2</v>
      </c>
      <c r="BH15" s="223">
        <v>183.8</v>
      </c>
      <c r="BI15" s="223">
        <v>187.3</v>
      </c>
      <c r="BJ15" s="223">
        <v>178.8</v>
      </c>
      <c r="BK15" s="223">
        <v>183.8</v>
      </c>
      <c r="BL15" s="223">
        <v>167.6</v>
      </c>
      <c r="BM15" s="223">
        <v>168.6</v>
      </c>
      <c r="BN15" s="223">
        <v>184.4</v>
      </c>
      <c r="BO15" s="57">
        <v>175.3</v>
      </c>
      <c r="BR15" s="331" t="s">
        <v>120</v>
      </c>
      <c r="BS15" s="331" t="s">
        <v>120</v>
      </c>
      <c r="BT15" s="330" t="s">
        <v>119</v>
      </c>
      <c r="BU15" s="331" t="s">
        <v>120</v>
      </c>
      <c r="BV15" s="345" t="s">
        <v>121</v>
      </c>
      <c r="BW15" s="345" t="s">
        <v>121</v>
      </c>
      <c r="BX15" s="345" t="s">
        <v>121</v>
      </c>
      <c r="BY15" s="345" t="s">
        <v>121</v>
      </c>
      <c r="BZ15" s="337">
        <v>3.8</v>
      </c>
    </row>
    <row r="16" spans="1:79" ht="12.75">
      <c r="A16" s="221">
        <v>6</v>
      </c>
      <c r="B16" s="222">
        <v>180.5</v>
      </c>
      <c r="C16" s="223">
        <v>181</v>
      </c>
      <c r="D16" s="57">
        <v>182.1</v>
      </c>
      <c r="E16" s="224">
        <v>182.5</v>
      </c>
      <c r="F16" s="223">
        <v>184.5</v>
      </c>
      <c r="G16" s="225">
        <v>177.2</v>
      </c>
      <c r="H16" s="226">
        <v>171.5</v>
      </c>
      <c r="I16" s="227">
        <v>167.8</v>
      </c>
      <c r="J16" s="228">
        <v>170.7</v>
      </c>
      <c r="K16" s="229">
        <v>152.4</v>
      </c>
      <c r="L16" s="227">
        <v>167.2</v>
      </c>
      <c r="M16" s="225">
        <v>169.2</v>
      </c>
      <c r="N16" s="378"/>
      <c r="O16" s="379"/>
      <c r="Q16" s="298">
        <v>195</v>
      </c>
      <c r="R16" s="172">
        <f t="shared" si="0"/>
        <v>5</v>
      </c>
      <c r="S16" s="172">
        <f t="shared" si="1"/>
        <v>6</v>
      </c>
      <c r="T16" s="172">
        <f t="shared" si="2"/>
        <v>0</v>
      </c>
      <c r="U16" s="299">
        <f t="shared" si="3"/>
        <v>0</v>
      </c>
      <c r="V16" s="300">
        <f t="shared" si="4"/>
        <v>11</v>
      </c>
      <c r="X16" s="301">
        <v>87</v>
      </c>
      <c r="Y16" s="302">
        <v>6.3984</v>
      </c>
      <c r="Z16" s="303"/>
      <c r="AA16" s="304"/>
      <c r="AB16" s="305">
        <f t="shared" si="5"/>
        <v>0.005059999999999931</v>
      </c>
      <c r="AC16" s="306" t="e">
        <f t="shared" si="6"/>
        <v>#DIV/0!</v>
      </c>
      <c r="AL16" s="355">
        <v>38426</v>
      </c>
      <c r="AM16" s="356">
        <v>0.8232870370370371</v>
      </c>
      <c r="AN16" s="357">
        <v>100</v>
      </c>
      <c r="AO16" s="357">
        <v>1350</v>
      </c>
      <c r="AP16" s="357">
        <v>-0.001</v>
      </c>
      <c r="AQ16" s="357">
        <v>-0.001</v>
      </c>
      <c r="AR16" s="357">
        <v>1350</v>
      </c>
      <c r="AS16" s="357">
        <v>0.003</v>
      </c>
      <c r="AT16" s="357">
        <v>-0.028</v>
      </c>
      <c r="AW16" s="221">
        <v>6</v>
      </c>
      <c r="AX16" s="222">
        <v>186</v>
      </c>
      <c r="AY16" s="324">
        <v>187.7</v>
      </c>
      <c r="AZ16" s="324">
        <v>183.5</v>
      </c>
      <c r="BA16" s="324">
        <v>168.5</v>
      </c>
      <c r="BB16" s="324">
        <v>184.8</v>
      </c>
      <c r="BC16" s="223">
        <v>182.9</v>
      </c>
      <c r="BD16" s="223">
        <v>152.4</v>
      </c>
      <c r="BE16" s="223">
        <v>183</v>
      </c>
      <c r="BF16" s="223">
        <v>168.5</v>
      </c>
      <c r="BG16" s="223">
        <v>172.9</v>
      </c>
      <c r="BH16" s="223">
        <v>179.6</v>
      </c>
      <c r="BI16" s="223">
        <v>182.1</v>
      </c>
      <c r="BJ16" s="223">
        <v>173.7</v>
      </c>
      <c r="BK16" s="223">
        <v>187</v>
      </c>
      <c r="BL16" s="223">
        <v>167.2</v>
      </c>
      <c r="BM16" s="223">
        <v>169.2</v>
      </c>
      <c r="BN16" s="223">
        <v>186</v>
      </c>
      <c r="BO16" s="57">
        <v>173.5</v>
      </c>
      <c r="BR16" s="331" t="s">
        <v>120</v>
      </c>
      <c r="BS16" s="331" t="s">
        <v>120</v>
      </c>
      <c r="BT16" s="331" t="s">
        <v>120</v>
      </c>
      <c r="BU16" s="330" t="s">
        <v>119</v>
      </c>
      <c r="BV16" s="345" t="s">
        <v>121</v>
      </c>
      <c r="BW16" s="345" t="s">
        <v>121</v>
      </c>
      <c r="BX16" s="345" t="s">
        <v>121</v>
      </c>
      <c r="BY16" s="345" t="s">
        <v>121</v>
      </c>
      <c r="BZ16" s="344">
        <v>5.13</v>
      </c>
      <c r="CA16" s="348"/>
    </row>
    <row r="17" spans="1:78" ht="12.75">
      <c r="A17" s="221">
        <v>7</v>
      </c>
      <c r="B17" s="222">
        <v>179.7</v>
      </c>
      <c r="C17" s="223">
        <v>183.9</v>
      </c>
      <c r="D17" s="57">
        <v>182.1</v>
      </c>
      <c r="E17" s="224">
        <v>180.4</v>
      </c>
      <c r="F17" s="223">
        <v>182.1</v>
      </c>
      <c r="G17" s="225">
        <v>179.4</v>
      </c>
      <c r="H17" s="226">
        <v>176.7</v>
      </c>
      <c r="I17" s="227">
        <v>162.8</v>
      </c>
      <c r="J17" s="228">
        <v>170.9</v>
      </c>
      <c r="K17" s="229">
        <v>148.4</v>
      </c>
      <c r="L17" s="227">
        <v>162.4</v>
      </c>
      <c r="M17" s="225">
        <v>166.1</v>
      </c>
      <c r="N17" s="378"/>
      <c r="O17" s="379"/>
      <c r="Q17" s="298">
        <v>190</v>
      </c>
      <c r="R17" s="172">
        <f t="shared" si="0"/>
        <v>35</v>
      </c>
      <c r="S17" s="172">
        <f t="shared" si="1"/>
        <v>61</v>
      </c>
      <c r="T17" s="172">
        <f t="shared" si="2"/>
        <v>1</v>
      </c>
      <c r="U17" s="299">
        <f t="shared" si="3"/>
        <v>2</v>
      </c>
      <c r="V17" s="300">
        <f t="shared" si="4"/>
        <v>99</v>
      </c>
      <c r="X17" s="301">
        <v>92</v>
      </c>
      <c r="Y17" s="302">
        <v>6.3731</v>
      </c>
      <c r="Z17" s="303"/>
      <c r="AA17" s="304"/>
      <c r="AB17" s="305">
        <f t="shared" si="5"/>
        <v>0</v>
      </c>
      <c r="AC17" s="306" t="e">
        <f t="shared" si="6"/>
        <v>#DIV/0!</v>
      </c>
      <c r="AL17" s="355">
        <v>38426</v>
      </c>
      <c r="AM17" s="356">
        <v>0.8302314814814814</v>
      </c>
      <c r="AN17" s="357">
        <v>110</v>
      </c>
      <c r="AO17" s="357">
        <v>1350</v>
      </c>
      <c r="AP17" s="357">
        <v>-0.001</v>
      </c>
      <c r="AQ17" s="357">
        <v>-0.001</v>
      </c>
      <c r="AR17" s="357">
        <v>1350</v>
      </c>
      <c r="AS17" s="357">
        <v>-0.001</v>
      </c>
      <c r="AT17" s="357">
        <v>-0.028</v>
      </c>
      <c r="AW17" s="221">
        <v>7</v>
      </c>
      <c r="AX17" s="222">
        <v>180</v>
      </c>
      <c r="AY17" s="324">
        <v>186.7</v>
      </c>
      <c r="AZ17" s="324">
        <v>182.9</v>
      </c>
      <c r="BA17" s="324">
        <v>170.9</v>
      </c>
      <c r="BB17" s="324">
        <v>181.5</v>
      </c>
      <c r="BC17" s="223">
        <v>182.2</v>
      </c>
      <c r="BD17" s="223">
        <v>148.4</v>
      </c>
      <c r="BE17" s="223">
        <v>180.9</v>
      </c>
      <c r="BF17" s="223">
        <v>171</v>
      </c>
      <c r="BG17" s="223">
        <v>170.2</v>
      </c>
      <c r="BH17" s="223">
        <v>177.2</v>
      </c>
      <c r="BI17" s="223">
        <v>185.2</v>
      </c>
      <c r="BJ17" s="223">
        <v>167.9</v>
      </c>
      <c r="BK17" s="223">
        <v>176.3</v>
      </c>
      <c r="BL17" s="223">
        <v>162.4</v>
      </c>
      <c r="BM17" s="223">
        <v>166.1</v>
      </c>
      <c r="BN17" s="223">
        <v>180.5</v>
      </c>
      <c r="BO17" s="57">
        <v>171.9</v>
      </c>
      <c r="BR17" s="330" t="s">
        <v>119</v>
      </c>
      <c r="BS17" s="331" t="s">
        <v>120</v>
      </c>
      <c r="BT17" s="331" t="s">
        <v>120</v>
      </c>
      <c r="BU17" s="331" t="s">
        <v>120</v>
      </c>
      <c r="BV17" s="331" t="s">
        <v>120</v>
      </c>
      <c r="BW17" s="345" t="s">
        <v>121</v>
      </c>
      <c r="BX17" s="345" t="s">
        <v>121</v>
      </c>
      <c r="BY17" s="345" t="s">
        <v>121</v>
      </c>
      <c r="BZ17" s="337">
        <v>3.88</v>
      </c>
    </row>
    <row r="18" spans="1:79" ht="13.5" thickBot="1">
      <c r="A18" s="221">
        <v>8</v>
      </c>
      <c r="B18" s="222">
        <v>182.5</v>
      </c>
      <c r="C18" s="223">
        <v>182.6</v>
      </c>
      <c r="D18" s="57">
        <v>183.2</v>
      </c>
      <c r="E18" s="224">
        <v>178.2</v>
      </c>
      <c r="F18" s="223">
        <v>180.4</v>
      </c>
      <c r="G18" s="225">
        <v>181.2</v>
      </c>
      <c r="H18" s="226">
        <v>173.9</v>
      </c>
      <c r="I18" s="227">
        <v>165.5</v>
      </c>
      <c r="J18" s="228">
        <v>169.2</v>
      </c>
      <c r="K18" s="229">
        <v>155.3</v>
      </c>
      <c r="L18" s="227">
        <v>168</v>
      </c>
      <c r="M18" s="225">
        <v>173.8</v>
      </c>
      <c r="N18" s="378"/>
      <c r="O18" s="379"/>
      <c r="Q18" s="298">
        <v>185</v>
      </c>
      <c r="R18" s="172">
        <f t="shared" si="0"/>
        <v>97</v>
      </c>
      <c r="S18" s="172">
        <f t="shared" si="1"/>
        <v>96</v>
      </c>
      <c r="T18" s="172">
        <f t="shared" si="2"/>
        <v>11</v>
      </c>
      <c r="U18" s="299">
        <f t="shared" si="3"/>
        <v>31</v>
      </c>
      <c r="V18" s="300">
        <f t="shared" si="4"/>
        <v>235</v>
      </c>
      <c r="X18" s="301">
        <v>97</v>
      </c>
      <c r="Y18" s="302">
        <v>6.3731</v>
      </c>
      <c r="Z18" s="303"/>
      <c r="AA18" s="304"/>
      <c r="AB18" s="305">
        <f t="shared" si="5"/>
        <v>0.006380000000000052</v>
      </c>
      <c r="AC18" s="306" t="e">
        <f t="shared" si="6"/>
        <v>#DIV/0!</v>
      </c>
      <c r="AL18" s="355">
        <v>38426</v>
      </c>
      <c r="AM18" s="356">
        <v>0.8371759259259259</v>
      </c>
      <c r="AN18" s="357">
        <v>120</v>
      </c>
      <c r="AO18" s="357">
        <v>1350</v>
      </c>
      <c r="AP18" s="357">
        <v>-0.001</v>
      </c>
      <c r="AQ18" s="357">
        <v>-0.002</v>
      </c>
      <c r="AR18" s="357">
        <v>1350</v>
      </c>
      <c r="AS18" s="357">
        <v>-0.008</v>
      </c>
      <c r="AT18" s="357">
        <v>0.023</v>
      </c>
      <c r="AW18" s="221">
        <v>8</v>
      </c>
      <c r="AX18" s="222">
        <v>187</v>
      </c>
      <c r="AY18" s="324">
        <v>191.4</v>
      </c>
      <c r="AZ18" s="324">
        <v>181.2</v>
      </c>
      <c r="BA18" s="324">
        <v>174.3</v>
      </c>
      <c r="BB18" s="324">
        <v>188.5</v>
      </c>
      <c r="BC18" s="223">
        <v>186.1</v>
      </c>
      <c r="BD18" s="223">
        <v>155.3</v>
      </c>
      <c r="BE18" s="223">
        <v>183.5</v>
      </c>
      <c r="BF18" s="223">
        <v>173.2</v>
      </c>
      <c r="BG18" s="223">
        <v>173</v>
      </c>
      <c r="BH18" s="223">
        <v>177.8</v>
      </c>
      <c r="BI18" s="223">
        <v>184</v>
      </c>
      <c r="BJ18" s="223">
        <v>174.8</v>
      </c>
      <c r="BK18" s="223">
        <v>185.9</v>
      </c>
      <c r="BL18" s="223">
        <v>168</v>
      </c>
      <c r="BM18" s="223">
        <v>173.8</v>
      </c>
      <c r="BN18" s="223">
        <v>185.5</v>
      </c>
      <c r="BO18" s="57">
        <v>177.5</v>
      </c>
      <c r="BR18" s="334" t="s">
        <v>119</v>
      </c>
      <c r="BS18" s="335" t="s">
        <v>120</v>
      </c>
      <c r="BT18" s="335" t="s">
        <v>120</v>
      </c>
      <c r="BU18" s="335" t="s">
        <v>120</v>
      </c>
      <c r="BV18" s="335" t="s">
        <v>120</v>
      </c>
      <c r="BW18" s="335" t="s">
        <v>120</v>
      </c>
      <c r="BX18" s="346" t="s">
        <v>121</v>
      </c>
      <c r="BY18" s="346" t="s">
        <v>121</v>
      </c>
      <c r="BZ18" s="338">
        <v>4.03</v>
      </c>
      <c r="CA18" s="336"/>
    </row>
    <row r="19" spans="1:78" ht="12.75">
      <c r="A19" s="221">
        <v>9</v>
      </c>
      <c r="B19" s="222">
        <v>185.1</v>
      </c>
      <c r="C19" s="223">
        <v>182.2</v>
      </c>
      <c r="D19" s="57">
        <v>179.8</v>
      </c>
      <c r="E19" s="224">
        <v>179.5</v>
      </c>
      <c r="F19" s="223">
        <v>175.3</v>
      </c>
      <c r="G19" s="225">
        <v>181.4</v>
      </c>
      <c r="H19" s="226">
        <v>173.9</v>
      </c>
      <c r="I19" s="227">
        <v>165.4</v>
      </c>
      <c r="J19" s="228">
        <v>170.2</v>
      </c>
      <c r="K19" s="229">
        <v>156.7</v>
      </c>
      <c r="L19" s="227">
        <v>169.8</v>
      </c>
      <c r="M19" s="225">
        <v>170.3</v>
      </c>
      <c r="N19" s="378"/>
      <c r="O19" s="379"/>
      <c r="Q19" s="298">
        <v>180</v>
      </c>
      <c r="R19" s="172">
        <f t="shared" si="0"/>
        <v>47</v>
      </c>
      <c r="S19" s="172">
        <f t="shared" si="1"/>
        <v>24</v>
      </c>
      <c r="T19" s="172">
        <f t="shared" si="2"/>
        <v>39</v>
      </c>
      <c r="U19" s="299">
        <f t="shared" si="3"/>
        <v>48</v>
      </c>
      <c r="V19" s="300">
        <f t="shared" si="4"/>
        <v>158</v>
      </c>
      <c r="X19" s="301">
        <v>102</v>
      </c>
      <c r="Y19" s="302">
        <v>6.3412</v>
      </c>
      <c r="Z19" s="303"/>
      <c r="AA19" s="304"/>
      <c r="AB19" s="305">
        <f t="shared" si="5"/>
        <v>0</v>
      </c>
      <c r="AC19" s="306" t="e">
        <f t="shared" si="6"/>
        <v>#DIV/0!</v>
      </c>
      <c r="AL19" s="355">
        <v>38426</v>
      </c>
      <c r="AM19" s="356">
        <v>0.8441203703703705</v>
      </c>
      <c r="AN19" s="357">
        <v>130</v>
      </c>
      <c r="AO19" s="357">
        <v>1350</v>
      </c>
      <c r="AP19" s="357">
        <v>-0.002</v>
      </c>
      <c r="AQ19" s="357">
        <v>-0.001</v>
      </c>
      <c r="AR19" s="357">
        <v>1350</v>
      </c>
      <c r="AS19" s="357">
        <v>0.021</v>
      </c>
      <c r="AT19" s="357">
        <v>-0.015</v>
      </c>
      <c r="AW19" s="221">
        <v>9</v>
      </c>
      <c r="AX19" s="222">
        <v>189.1</v>
      </c>
      <c r="AY19" s="324">
        <v>190.1</v>
      </c>
      <c r="AZ19" s="324">
        <v>186.3</v>
      </c>
      <c r="BA19" s="324">
        <v>174.6</v>
      </c>
      <c r="BB19" s="324">
        <v>186.7</v>
      </c>
      <c r="BC19" s="223">
        <v>186.5</v>
      </c>
      <c r="BD19" s="223">
        <v>156.7</v>
      </c>
      <c r="BE19" s="223">
        <v>185.8</v>
      </c>
      <c r="BF19" s="223">
        <v>167.7</v>
      </c>
      <c r="BG19" s="223">
        <v>175.8</v>
      </c>
      <c r="BH19" s="223">
        <v>182.1</v>
      </c>
      <c r="BI19" s="223">
        <v>181.7</v>
      </c>
      <c r="BJ19" s="223">
        <v>172</v>
      </c>
      <c r="BK19" s="223">
        <v>184.7</v>
      </c>
      <c r="BL19" s="223">
        <v>169.8</v>
      </c>
      <c r="BM19" s="223">
        <v>170.3</v>
      </c>
      <c r="BN19" s="223">
        <v>182.1</v>
      </c>
      <c r="BO19" s="57">
        <v>171.9</v>
      </c>
      <c r="BQ19" s="327"/>
      <c r="BR19" s="332" t="s">
        <v>119</v>
      </c>
      <c r="BS19" s="333" t="s">
        <v>120</v>
      </c>
      <c r="BT19" s="333" t="s">
        <v>120</v>
      </c>
      <c r="BU19" s="333" t="s">
        <v>120</v>
      </c>
      <c r="BV19" s="333" t="s">
        <v>120</v>
      </c>
      <c r="BW19" s="333" t="s">
        <v>120</v>
      </c>
      <c r="BX19" s="333" t="s">
        <v>120</v>
      </c>
      <c r="BY19" s="347" t="s">
        <v>121</v>
      </c>
      <c r="BZ19" s="339">
        <v>5.19</v>
      </c>
    </row>
    <row r="20" spans="1:78" ht="12.75">
      <c r="A20" s="221">
        <v>10</v>
      </c>
      <c r="B20" s="222">
        <v>183.8</v>
      </c>
      <c r="C20" s="223">
        <v>183.8</v>
      </c>
      <c r="D20" s="57">
        <v>183.2</v>
      </c>
      <c r="E20" s="224">
        <v>170.2</v>
      </c>
      <c r="F20" s="223">
        <v>180.3</v>
      </c>
      <c r="G20" s="225">
        <v>175.7</v>
      </c>
      <c r="H20" s="226">
        <v>172.4</v>
      </c>
      <c r="I20" s="227">
        <v>166.7</v>
      </c>
      <c r="J20" s="228">
        <v>170.1</v>
      </c>
      <c r="K20" s="229">
        <v>151.4</v>
      </c>
      <c r="L20" s="227">
        <v>170.7</v>
      </c>
      <c r="M20" s="225">
        <v>166.6</v>
      </c>
      <c r="N20" s="378"/>
      <c r="O20" s="379"/>
      <c r="Q20" s="298">
        <v>175</v>
      </c>
      <c r="R20" s="172">
        <f t="shared" si="0"/>
        <v>7</v>
      </c>
      <c r="S20" s="172">
        <f t="shared" si="1"/>
        <v>5</v>
      </c>
      <c r="T20" s="172">
        <f t="shared" si="2"/>
        <v>85</v>
      </c>
      <c r="U20" s="299">
        <f t="shared" si="3"/>
        <v>39</v>
      </c>
      <c r="V20" s="300">
        <f t="shared" si="4"/>
        <v>136</v>
      </c>
      <c r="X20" s="301">
        <v>107</v>
      </c>
      <c r="Y20" s="302">
        <v>6.3412</v>
      </c>
      <c r="Z20" s="303"/>
      <c r="AA20" s="304"/>
      <c r="AB20" s="305">
        <f t="shared" si="5"/>
        <v>-0.001860000000000106</v>
      </c>
      <c r="AC20" s="306" t="e">
        <f t="shared" si="6"/>
        <v>#DIV/0!</v>
      </c>
      <c r="AL20" s="355">
        <v>38426</v>
      </c>
      <c r="AM20" s="356">
        <v>0.8510648148148148</v>
      </c>
      <c r="AN20" s="357">
        <v>140</v>
      </c>
      <c r="AO20" s="357">
        <v>1350</v>
      </c>
      <c r="AP20" s="357">
        <v>-0.001</v>
      </c>
      <c r="AQ20" s="357">
        <v>-0.002</v>
      </c>
      <c r="AR20" s="357">
        <v>1350</v>
      </c>
      <c r="AS20" s="357">
        <v>-0.008</v>
      </c>
      <c r="AT20" s="357">
        <v>-0.011</v>
      </c>
      <c r="AW20" s="221">
        <v>10</v>
      </c>
      <c r="AX20" s="222">
        <v>185.6</v>
      </c>
      <c r="AY20" s="324">
        <v>187.5</v>
      </c>
      <c r="AZ20" s="324">
        <v>189.6</v>
      </c>
      <c r="BA20" s="324">
        <v>169.6</v>
      </c>
      <c r="BB20" s="324">
        <v>183.6</v>
      </c>
      <c r="BC20" s="223">
        <v>184.9</v>
      </c>
      <c r="BD20" s="223">
        <v>151.4</v>
      </c>
      <c r="BE20" s="223">
        <v>180.7</v>
      </c>
      <c r="BF20" s="223">
        <v>168</v>
      </c>
      <c r="BG20" s="223">
        <v>174.1</v>
      </c>
      <c r="BH20" s="223">
        <v>181.7</v>
      </c>
      <c r="BI20" s="223">
        <v>183.7</v>
      </c>
      <c r="BJ20" s="223">
        <v>173.2</v>
      </c>
      <c r="BK20" s="223">
        <v>184.1</v>
      </c>
      <c r="BL20" s="223">
        <v>170.7</v>
      </c>
      <c r="BM20" s="223">
        <v>166.6</v>
      </c>
      <c r="BN20" s="223">
        <v>180.9</v>
      </c>
      <c r="BO20" s="57">
        <v>167.8</v>
      </c>
      <c r="BQ20" s="327"/>
      <c r="BR20" s="330" t="s">
        <v>119</v>
      </c>
      <c r="BS20" s="331" t="s">
        <v>120</v>
      </c>
      <c r="BT20" s="331" t="s">
        <v>120</v>
      </c>
      <c r="BU20" s="331" t="s">
        <v>120</v>
      </c>
      <c r="BV20" s="345" t="s">
        <v>121</v>
      </c>
      <c r="BW20" s="331" t="s">
        <v>120</v>
      </c>
      <c r="BX20" s="331" t="s">
        <v>120</v>
      </c>
      <c r="BY20" s="331" t="s">
        <v>120</v>
      </c>
      <c r="BZ20" s="337">
        <v>4.45</v>
      </c>
    </row>
    <row r="21" spans="1:78" ht="12.75">
      <c r="A21" s="221">
        <v>11</v>
      </c>
      <c r="B21" s="222">
        <v>184.8</v>
      </c>
      <c r="C21" s="223">
        <v>183.7</v>
      </c>
      <c r="D21" s="57">
        <v>183.7</v>
      </c>
      <c r="E21" s="224">
        <v>182.7</v>
      </c>
      <c r="F21" s="223">
        <v>177.4</v>
      </c>
      <c r="G21" s="225">
        <v>180.1</v>
      </c>
      <c r="H21" s="226">
        <v>177.8</v>
      </c>
      <c r="I21" s="227">
        <v>170.1</v>
      </c>
      <c r="J21" s="228">
        <v>170.7</v>
      </c>
      <c r="K21" s="229">
        <v>172</v>
      </c>
      <c r="L21" s="227">
        <v>167.8</v>
      </c>
      <c r="M21" s="225">
        <v>168</v>
      </c>
      <c r="N21" s="378"/>
      <c r="O21" s="379"/>
      <c r="Q21" s="298">
        <v>170</v>
      </c>
      <c r="R21" s="172">
        <f t="shared" si="0"/>
        <v>1</v>
      </c>
      <c r="S21" s="172">
        <f t="shared" si="1"/>
        <v>0</v>
      </c>
      <c r="T21" s="172">
        <f t="shared" si="2"/>
        <v>49</v>
      </c>
      <c r="U21" s="299">
        <f t="shared" si="3"/>
        <v>57</v>
      </c>
      <c r="V21" s="300">
        <f t="shared" si="4"/>
        <v>107</v>
      </c>
      <c r="X21" s="301">
        <v>112</v>
      </c>
      <c r="Y21" s="302">
        <v>6.3505</v>
      </c>
      <c r="Z21" s="303"/>
      <c r="AA21" s="304"/>
      <c r="AB21" s="305">
        <f t="shared" si="5"/>
        <v>0</v>
      </c>
      <c r="AC21" s="306" t="e">
        <f t="shared" si="6"/>
        <v>#DIV/0!</v>
      </c>
      <c r="AL21" s="355">
        <v>38426</v>
      </c>
      <c r="AM21" s="356">
        <v>0.8580208333333333</v>
      </c>
      <c r="AN21" s="357">
        <v>150</v>
      </c>
      <c r="AO21" s="357">
        <v>1350</v>
      </c>
      <c r="AP21" s="357">
        <v>-0.001</v>
      </c>
      <c r="AQ21" s="357">
        <v>0</v>
      </c>
      <c r="AR21" s="357">
        <v>1350</v>
      </c>
      <c r="AS21" s="357">
        <v>-0.008</v>
      </c>
      <c r="AT21" s="357">
        <v>-0.012</v>
      </c>
      <c r="AW21" s="221">
        <v>11</v>
      </c>
      <c r="AX21" s="222">
        <v>185.2</v>
      </c>
      <c r="AY21" s="324">
        <v>192.8</v>
      </c>
      <c r="AZ21" s="324">
        <v>186.8</v>
      </c>
      <c r="BA21" s="324">
        <v>171.8</v>
      </c>
      <c r="BB21" s="324">
        <v>192.3</v>
      </c>
      <c r="BC21" s="223">
        <v>188.6</v>
      </c>
      <c r="BD21" s="223">
        <v>172</v>
      </c>
      <c r="BE21" s="223">
        <v>187.9</v>
      </c>
      <c r="BF21" s="223">
        <v>169.8</v>
      </c>
      <c r="BG21" s="223">
        <v>170.5</v>
      </c>
      <c r="BH21" s="223">
        <v>181.6</v>
      </c>
      <c r="BI21" s="223">
        <v>186</v>
      </c>
      <c r="BJ21" s="223">
        <v>176</v>
      </c>
      <c r="BK21" s="223">
        <v>183.4</v>
      </c>
      <c r="BL21" s="223">
        <v>167.8</v>
      </c>
      <c r="BM21" s="223">
        <v>168</v>
      </c>
      <c r="BN21" s="223">
        <v>181.3</v>
      </c>
      <c r="BO21" s="57">
        <v>175.2</v>
      </c>
      <c r="BQ21" s="327"/>
      <c r="BR21" s="330" t="s">
        <v>119</v>
      </c>
      <c r="BS21" s="331" t="s">
        <v>120</v>
      </c>
      <c r="BT21" s="331" t="s">
        <v>120</v>
      </c>
      <c r="BU21" s="331" t="s">
        <v>120</v>
      </c>
      <c r="BV21" s="331" t="s">
        <v>120</v>
      </c>
      <c r="BW21" s="345" t="s">
        <v>121</v>
      </c>
      <c r="BX21" s="331" t="s">
        <v>120</v>
      </c>
      <c r="BY21" s="331" t="s">
        <v>120</v>
      </c>
      <c r="BZ21" s="337">
        <v>4.75</v>
      </c>
    </row>
    <row r="22" spans="1:78" ht="13.5" thickBot="1">
      <c r="A22" s="221">
        <v>12</v>
      </c>
      <c r="B22" s="222">
        <v>186</v>
      </c>
      <c r="C22" s="223">
        <v>184.5</v>
      </c>
      <c r="D22" s="57">
        <v>179.2</v>
      </c>
      <c r="E22" s="224">
        <v>184.7</v>
      </c>
      <c r="F22" s="223">
        <v>184</v>
      </c>
      <c r="G22" s="225">
        <v>183.8</v>
      </c>
      <c r="H22" s="226">
        <v>176.9</v>
      </c>
      <c r="I22" s="227">
        <v>166.4</v>
      </c>
      <c r="J22" s="228">
        <v>173.4</v>
      </c>
      <c r="K22" s="229">
        <v>168.4</v>
      </c>
      <c r="L22" s="227">
        <v>166.1</v>
      </c>
      <c r="M22" s="225">
        <v>163.4</v>
      </c>
      <c r="N22" s="378"/>
      <c r="O22" s="379"/>
      <c r="Q22" s="298">
        <v>165</v>
      </c>
      <c r="R22" s="172">
        <f t="shared" si="0"/>
        <v>0</v>
      </c>
      <c r="S22" s="172">
        <f t="shared" si="1"/>
        <v>0</v>
      </c>
      <c r="T22" s="172">
        <f t="shared" si="2"/>
        <v>7</v>
      </c>
      <c r="U22" s="299">
        <f t="shared" si="3"/>
        <v>7</v>
      </c>
      <c r="V22" s="300">
        <f t="shared" si="4"/>
        <v>14</v>
      </c>
      <c r="X22" s="301">
        <v>117</v>
      </c>
      <c r="Y22" s="302">
        <v>6.3505</v>
      </c>
      <c r="Z22" s="303"/>
      <c r="AA22" s="304"/>
      <c r="AB22" s="305">
        <f t="shared" si="5"/>
        <v>0.005339999999999989</v>
      </c>
      <c r="AC22" s="306" t="e">
        <f t="shared" si="6"/>
        <v>#DIV/0!</v>
      </c>
      <c r="AL22" s="355">
        <v>38426</v>
      </c>
      <c r="AM22" s="356">
        <v>0.8649652777777778</v>
      </c>
      <c r="AN22" s="357">
        <v>160</v>
      </c>
      <c r="AO22" s="357">
        <v>1350</v>
      </c>
      <c r="AP22" s="357">
        <v>-0.002</v>
      </c>
      <c r="AQ22" s="357">
        <v>-0.001</v>
      </c>
      <c r="AR22" s="357">
        <v>1350</v>
      </c>
      <c r="AS22" s="357">
        <v>0.009</v>
      </c>
      <c r="AT22" s="357">
        <v>-0.012</v>
      </c>
      <c r="AW22" s="221">
        <v>12</v>
      </c>
      <c r="AX22" s="222">
        <v>187</v>
      </c>
      <c r="AY22" s="324">
        <v>183.9</v>
      </c>
      <c r="AZ22" s="324">
        <v>187</v>
      </c>
      <c r="BA22" s="324">
        <v>171.4</v>
      </c>
      <c r="BB22" s="324">
        <v>192.6</v>
      </c>
      <c r="BC22" s="223">
        <v>185.4</v>
      </c>
      <c r="BD22" s="223">
        <v>168.4</v>
      </c>
      <c r="BE22" s="223">
        <v>182.8</v>
      </c>
      <c r="BF22" s="223">
        <v>167.2</v>
      </c>
      <c r="BG22" s="223">
        <v>169.8</v>
      </c>
      <c r="BH22" s="223">
        <v>177.6</v>
      </c>
      <c r="BI22" s="223">
        <v>179.6</v>
      </c>
      <c r="BJ22" s="223">
        <v>175.4</v>
      </c>
      <c r="BK22" s="223">
        <v>180.4</v>
      </c>
      <c r="BL22" s="223">
        <v>166.1</v>
      </c>
      <c r="BM22" s="223">
        <v>163.4</v>
      </c>
      <c r="BN22" s="223">
        <v>180.2</v>
      </c>
      <c r="BO22" s="57">
        <v>172.9</v>
      </c>
      <c r="BQ22" s="327"/>
      <c r="BR22" s="334" t="s">
        <v>119</v>
      </c>
      <c r="BS22" s="335" t="s">
        <v>120</v>
      </c>
      <c r="BT22" s="335" t="s">
        <v>120</v>
      </c>
      <c r="BU22" s="335" t="s">
        <v>120</v>
      </c>
      <c r="BV22" s="335" t="s">
        <v>120</v>
      </c>
      <c r="BW22" s="335" t="s">
        <v>120</v>
      </c>
      <c r="BX22" s="346" t="s">
        <v>121</v>
      </c>
      <c r="BY22" s="335" t="s">
        <v>120</v>
      </c>
      <c r="BZ22" s="338">
        <v>4.51</v>
      </c>
    </row>
    <row r="23" spans="1:78" ht="12.75">
      <c r="A23" s="221">
        <v>13</v>
      </c>
      <c r="B23" s="222">
        <v>185.6</v>
      </c>
      <c r="C23" s="223">
        <v>181.8</v>
      </c>
      <c r="D23" s="57">
        <v>181</v>
      </c>
      <c r="E23" s="224">
        <v>181.9</v>
      </c>
      <c r="F23" s="223">
        <v>179.8</v>
      </c>
      <c r="G23" s="225">
        <v>174.7</v>
      </c>
      <c r="H23" s="226">
        <v>171.2</v>
      </c>
      <c r="I23" s="227">
        <v>167.3</v>
      </c>
      <c r="J23" s="228">
        <v>171.7</v>
      </c>
      <c r="K23" s="229">
        <v>167.8</v>
      </c>
      <c r="L23" s="227">
        <v>166.4</v>
      </c>
      <c r="M23" s="225">
        <v>171.1</v>
      </c>
      <c r="N23" s="378"/>
      <c r="O23" s="379"/>
      <c r="Q23" s="298">
        <v>160</v>
      </c>
      <c r="R23" s="172">
        <f t="shared" si="0"/>
        <v>0</v>
      </c>
      <c r="S23" s="172">
        <f t="shared" si="1"/>
        <v>0</v>
      </c>
      <c r="T23" s="172">
        <f t="shared" si="2"/>
        <v>0</v>
      </c>
      <c r="U23" s="299">
        <f t="shared" si="3"/>
        <v>3</v>
      </c>
      <c r="V23" s="300">
        <f t="shared" si="4"/>
        <v>3</v>
      </c>
      <c r="X23" s="301">
        <v>122</v>
      </c>
      <c r="Y23" s="302">
        <v>6.3238</v>
      </c>
      <c r="Z23" s="303"/>
      <c r="AA23" s="304"/>
      <c r="AB23" s="305">
        <f t="shared" si="5"/>
        <v>0</v>
      </c>
      <c r="AC23" s="306" t="e">
        <f t="shared" si="6"/>
        <v>#DIV/0!</v>
      </c>
      <c r="AL23" s="355">
        <v>38426</v>
      </c>
      <c r="AM23" s="356">
        <v>0.8719097222222222</v>
      </c>
      <c r="AN23" s="357">
        <v>170</v>
      </c>
      <c r="AO23" s="357">
        <v>1350</v>
      </c>
      <c r="AP23" s="357">
        <v>-0.001</v>
      </c>
      <c r="AQ23" s="357">
        <v>0</v>
      </c>
      <c r="AR23" s="357">
        <v>1350</v>
      </c>
      <c r="AS23" s="357">
        <v>-0.013</v>
      </c>
      <c r="AT23" s="357">
        <v>-0.004</v>
      </c>
      <c r="AW23" s="221">
        <v>13</v>
      </c>
      <c r="AX23" s="222">
        <v>188</v>
      </c>
      <c r="AY23" s="324">
        <v>184</v>
      </c>
      <c r="AZ23" s="324">
        <v>183.4</v>
      </c>
      <c r="BA23" s="324">
        <v>172.2</v>
      </c>
      <c r="BB23" s="324">
        <v>187</v>
      </c>
      <c r="BC23" s="223">
        <v>183.2</v>
      </c>
      <c r="BD23" s="223">
        <v>167.8</v>
      </c>
      <c r="BE23" s="223">
        <v>186.3</v>
      </c>
      <c r="BF23" s="223">
        <v>167.5</v>
      </c>
      <c r="BG23" s="223">
        <v>171</v>
      </c>
      <c r="BH23" s="223">
        <v>180</v>
      </c>
      <c r="BI23" s="223">
        <v>185.8</v>
      </c>
      <c r="BJ23" s="223">
        <v>173.9</v>
      </c>
      <c r="BK23" s="223">
        <v>179.9</v>
      </c>
      <c r="BL23" s="223">
        <v>166.4</v>
      </c>
      <c r="BM23" s="223">
        <v>171.1</v>
      </c>
      <c r="BN23" s="223">
        <v>183.8</v>
      </c>
      <c r="BO23" s="57">
        <v>171.4</v>
      </c>
      <c r="BQ23" s="327"/>
      <c r="BR23" s="347" t="s">
        <v>121</v>
      </c>
      <c r="BS23" s="333" t="s">
        <v>120</v>
      </c>
      <c r="BT23" s="332" t="s">
        <v>119</v>
      </c>
      <c r="BU23" s="333" t="s">
        <v>120</v>
      </c>
      <c r="BV23" s="333" t="s">
        <v>120</v>
      </c>
      <c r="BW23" s="333" t="s">
        <v>120</v>
      </c>
      <c r="BX23" s="333" t="s">
        <v>120</v>
      </c>
      <c r="BY23" s="333" t="s">
        <v>120</v>
      </c>
      <c r="BZ23" s="340">
        <v>4.06</v>
      </c>
    </row>
    <row r="24" spans="1:78" ht="12.75">
      <c r="A24" s="221">
        <v>14</v>
      </c>
      <c r="B24" s="222">
        <v>184.3</v>
      </c>
      <c r="C24" s="223">
        <v>182.9</v>
      </c>
      <c r="D24" s="57">
        <v>182.2</v>
      </c>
      <c r="E24" s="224">
        <v>181.5</v>
      </c>
      <c r="F24" s="223">
        <v>178</v>
      </c>
      <c r="G24" s="225">
        <v>178.7</v>
      </c>
      <c r="H24" s="226">
        <v>170.2</v>
      </c>
      <c r="I24" s="227">
        <v>165.5</v>
      </c>
      <c r="J24" s="228">
        <v>168.6</v>
      </c>
      <c r="K24" s="229">
        <v>165.5</v>
      </c>
      <c r="L24" s="227">
        <v>169.1</v>
      </c>
      <c r="M24" s="225">
        <v>166.6</v>
      </c>
      <c r="N24" s="378"/>
      <c r="O24" s="379"/>
      <c r="Q24" s="298">
        <v>155</v>
      </c>
      <c r="R24" s="172">
        <f t="shared" si="0"/>
        <v>0</v>
      </c>
      <c r="S24" s="172">
        <f t="shared" si="1"/>
        <v>0</v>
      </c>
      <c r="T24" s="172">
        <f t="shared" si="2"/>
        <v>0</v>
      </c>
      <c r="U24" s="299">
        <f t="shared" si="3"/>
        <v>3</v>
      </c>
      <c r="V24" s="300">
        <f t="shared" si="4"/>
        <v>3</v>
      </c>
      <c r="X24" s="301">
        <v>127</v>
      </c>
      <c r="Y24" s="302">
        <v>6.3238</v>
      </c>
      <c r="Z24" s="303"/>
      <c r="AA24" s="304"/>
      <c r="AB24" s="305">
        <f t="shared" si="5"/>
        <v>0.004380000000000095</v>
      </c>
      <c r="AC24" s="306" t="e">
        <f t="shared" si="6"/>
        <v>#DIV/0!</v>
      </c>
      <c r="AL24" s="355">
        <v>38426</v>
      </c>
      <c r="AM24" s="356">
        <v>0.8788541666666667</v>
      </c>
      <c r="AN24" s="357">
        <v>180</v>
      </c>
      <c r="AO24" s="357">
        <v>1350</v>
      </c>
      <c r="AP24" s="357">
        <v>-0.001</v>
      </c>
      <c r="AQ24" s="357">
        <v>-0.001</v>
      </c>
      <c r="AR24" s="357">
        <v>1350</v>
      </c>
      <c r="AS24" s="357">
        <v>0.001</v>
      </c>
      <c r="AT24" s="357">
        <v>-0.02</v>
      </c>
      <c r="AW24" s="221">
        <v>14</v>
      </c>
      <c r="AX24" s="222">
        <v>184.5</v>
      </c>
      <c r="AY24" s="324">
        <v>184.9</v>
      </c>
      <c r="AZ24" s="324">
        <v>188.9</v>
      </c>
      <c r="BA24" s="324">
        <v>172.1</v>
      </c>
      <c r="BB24" s="324">
        <v>185.2</v>
      </c>
      <c r="BC24" s="223">
        <v>184</v>
      </c>
      <c r="BD24" s="223">
        <v>165.5</v>
      </c>
      <c r="BE24" s="223">
        <v>180.1</v>
      </c>
      <c r="BF24" s="223">
        <v>171.2</v>
      </c>
      <c r="BG24" s="223">
        <v>173.8</v>
      </c>
      <c r="BH24" s="223">
        <v>182.4</v>
      </c>
      <c r="BI24" s="223">
        <v>182</v>
      </c>
      <c r="BJ24" s="223">
        <v>177.9</v>
      </c>
      <c r="BK24" s="223">
        <v>181</v>
      </c>
      <c r="BL24" s="223">
        <v>169.1</v>
      </c>
      <c r="BM24" s="223">
        <v>166.6</v>
      </c>
      <c r="BN24" s="223">
        <v>180.9</v>
      </c>
      <c r="BO24" s="57">
        <v>172</v>
      </c>
      <c r="BQ24" s="327"/>
      <c r="BR24" s="331" t="s">
        <v>120</v>
      </c>
      <c r="BS24" s="345" t="s">
        <v>121</v>
      </c>
      <c r="BT24" s="330" t="s">
        <v>119</v>
      </c>
      <c r="BU24" s="331" t="s">
        <v>120</v>
      </c>
      <c r="BV24" s="331" t="s">
        <v>120</v>
      </c>
      <c r="BW24" s="331" t="s">
        <v>120</v>
      </c>
      <c r="BX24" s="331" t="s">
        <v>120</v>
      </c>
      <c r="BY24" s="331" t="s">
        <v>120</v>
      </c>
      <c r="BZ24" s="341">
        <v>4.86</v>
      </c>
    </row>
    <row r="25" spans="1:79" ht="12.75">
      <c r="A25" s="221">
        <v>15</v>
      </c>
      <c r="B25" s="222">
        <v>183.6</v>
      </c>
      <c r="C25" s="223">
        <v>180.6</v>
      </c>
      <c r="D25" s="57">
        <v>181.7</v>
      </c>
      <c r="E25" s="224">
        <v>174.7</v>
      </c>
      <c r="F25" s="223">
        <v>175.8</v>
      </c>
      <c r="G25" s="225">
        <v>175.9</v>
      </c>
      <c r="H25" s="226">
        <v>174.6</v>
      </c>
      <c r="I25" s="227">
        <v>164</v>
      </c>
      <c r="J25" s="228">
        <v>171</v>
      </c>
      <c r="K25" s="229">
        <v>168.8</v>
      </c>
      <c r="L25" s="227">
        <v>168.2</v>
      </c>
      <c r="M25" s="225">
        <v>168.4</v>
      </c>
      <c r="N25" s="378"/>
      <c r="O25" s="379"/>
      <c r="Q25" s="298">
        <v>150</v>
      </c>
      <c r="R25" s="172">
        <f t="shared" si="0"/>
        <v>0</v>
      </c>
      <c r="S25" s="172">
        <f t="shared" si="1"/>
        <v>0</v>
      </c>
      <c r="T25" s="172">
        <f t="shared" si="2"/>
        <v>0</v>
      </c>
      <c r="U25" s="299">
        <f t="shared" si="3"/>
        <v>2</v>
      </c>
      <c r="V25" s="300">
        <f t="shared" si="4"/>
        <v>2</v>
      </c>
      <c r="X25" s="301">
        <v>132</v>
      </c>
      <c r="Y25" s="302">
        <v>6.3019</v>
      </c>
      <c r="Z25" s="303"/>
      <c r="AA25" s="304"/>
      <c r="AB25" s="305">
        <f t="shared" si="5"/>
        <v>0</v>
      </c>
      <c r="AC25" s="306" t="e">
        <f t="shared" si="6"/>
        <v>#DIV/0!</v>
      </c>
      <c r="AL25" s="355">
        <v>38426</v>
      </c>
      <c r="AM25" s="356">
        <v>0.885798611111111</v>
      </c>
      <c r="AN25" s="357">
        <v>190</v>
      </c>
      <c r="AO25" s="357">
        <v>1350</v>
      </c>
      <c r="AP25" s="357">
        <v>-0.001</v>
      </c>
      <c r="AQ25" s="357">
        <v>-0.001</v>
      </c>
      <c r="AR25" s="357">
        <v>1350</v>
      </c>
      <c r="AS25" s="357">
        <v>0.003</v>
      </c>
      <c r="AT25" s="357">
        <v>-0.032</v>
      </c>
      <c r="AW25" s="221">
        <v>15</v>
      </c>
      <c r="AX25" s="222">
        <v>189.8</v>
      </c>
      <c r="AY25" s="324">
        <v>188</v>
      </c>
      <c r="AZ25" s="324">
        <v>187.5</v>
      </c>
      <c r="BA25" s="324">
        <v>171.8</v>
      </c>
      <c r="BB25" s="324">
        <v>184.7</v>
      </c>
      <c r="BC25" s="223">
        <v>187.6</v>
      </c>
      <c r="BD25" s="223">
        <v>168.8</v>
      </c>
      <c r="BE25" s="223">
        <v>185.3</v>
      </c>
      <c r="BF25" s="223">
        <v>166.3</v>
      </c>
      <c r="BG25" s="223">
        <v>174.6</v>
      </c>
      <c r="BH25" s="223">
        <v>182.6</v>
      </c>
      <c r="BI25" s="223">
        <v>182.3</v>
      </c>
      <c r="BJ25" s="223">
        <v>175.4</v>
      </c>
      <c r="BK25" s="223">
        <v>182.7</v>
      </c>
      <c r="BL25" s="223">
        <v>168.2</v>
      </c>
      <c r="BM25" s="223">
        <v>168.4</v>
      </c>
      <c r="BN25" s="223">
        <v>178.8</v>
      </c>
      <c r="BO25" s="57">
        <v>175.1</v>
      </c>
      <c r="BQ25" s="327"/>
      <c r="BR25" s="331" t="s">
        <v>120</v>
      </c>
      <c r="BS25" s="331" t="s">
        <v>120</v>
      </c>
      <c r="BT25" s="330" t="s">
        <v>119</v>
      </c>
      <c r="BU25" s="345" t="s">
        <v>121</v>
      </c>
      <c r="BV25" s="331" t="s">
        <v>120</v>
      </c>
      <c r="BW25" s="331" t="s">
        <v>120</v>
      </c>
      <c r="BX25" s="331" t="s">
        <v>120</v>
      </c>
      <c r="BY25" s="331" t="s">
        <v>120</v>
      </c>
      <c r="BZ25" s="341">
        <v>5.22</v>
      </c>
      <c r="CA25" s="348"/>
    </row>
    <row r="26" spans="1:78" ht="12.75">
      <c r="A26" s="221">
        <v>16</v>
      </c>
      <c r="B26" s="222">
        <v>183.4</v>
      </c>
      <c r="C26" s="223">
        <v>179.2</v>
      </c>
      <c r="D26" s="57">
        <v>179.6</v>
      </c>
      <c r="E26" s="224">
        <v>176.3</v>
      </c>
      <c r="F26" s="223">
        <v>179.5</v>
      </c>
      <c r="G26" s="225">
        <v>177.9</v>
      </c>
      <c r="H26" s="226">
        <v>174.7</v>
      </c>
      <c r="I26" s="227">
        <v>169.8</v>
      </c>
      <c r="J26" s="228">
        <v>173.9</v>
      </c>
      <c r="K26" s="229">
        <v>171.3</v>
      </c>
      <c r="L26" s="227">
        <v>168.8</v>
      </c>
      <c r="M26" s="225">
        <v>172.1</v>
      </c>
      <c r="N26" s="378"/>
      <c r="O26" s="379"/>
      <c r="Q26" s="298">
        <v>100</v>
      </c>
      <c r="R26" s="172">
        <f t="shared" si="0"/>
        <v>0</v>
      </c>
      <c r="S26" s="172">
        <f t="shared" si="1"/>
        <v>0</v>
      </c>
      <c r="T26" s="172">
        <f t="shared" si="2"/>
        <v>0</v>
      </c>
      <c r="U26" s="299">
        <f t="shared" si="3"/>
        <v>0</v>
      </c>
      <c r="V26" s="300">
        <f t="shared" si="4"/>
        <v>0</v>
      </c>
      <c r="X26" s="301">
        <v>137</v>
      </c>
      <c r="Y26" s="302">
        <v>6.3019</v>
      </c>
      <c r="Z26" s="303"/>
      <c r="AA26" s="304"/>
      <c r="AB26" s="305">
        <f t="shared" si="5"/>
        <v>0.0009000000000000341</v>
      </c>
      <c r="AC26" s="306" t="e">
        <f t="shared" si="6"/>
        <v>#DIV/0!</v>
      </c>
      <c r="AL26" s="355">
        <v>38426</v>
      </c>
      <c r="AM26" s="356">
        <v>0.8927430555555556</v>
      </c>
      <c r="AN26" s="357">
        <v>200</v>
      </c>
      <c r="AO26" s="357">
        <v>1350</v>
      </c>
      <c r="AP26" s="357">
        <v>-0.001</v>
      </c>
      <c r="AQ26" s="357">
        <v>0</v>
      </c>
      <c r="AR26" s="357">
        <v>1350</v>
      </c>
      <c r="AS26" s="357">
        <v>-0.003</v>
      </c>
      <c r="AT26" s="357">
        <v>-0.021</v>
      </c>
      <c r="AW26" s="221">
        <v>16</v>
      </c>
      <c r="AX26" s="222">
        <v>191.2</v>
      </c>
      <c r="AY26" s="324">
        <v>188.4</v>
      </c>
      <c r="AZ26" s="324">
        <v>190.1</v>
      </c>
      <c r="BA26" s="324">
        <v>177</v>
      </c>
      <c r="BB26" s="324">
        <v>194.6</v>
      </c>
      <c r="BC26" s="223">
        <v>188.9</v>
      </c>
      <c r="BD26" s="223">
        <v>171.3</v>
      </c>
      <c r="BE26" s="223">
        <v>182.6</v>
      </c>
      <c r="BF26" s="223">
        <v>171.3</v>
      </c>
      <c r="BG26" s="223">
        <v>172</v>
      </c>
      <c r="BH26" s="223">
        <v>181.5</v>
      </c>
      <c r="BI26" s="223">
        <v>181.6</v>
      </c>
      <c r="BJ26" s="223">
        <v>175.2</v>
      </c>
      <c r="BK26" s="223">
        <v>179.7</v>
      </c>
      <c r="BL26" s="223">
        <v>168.8</v>
      </c>
      <c r="BM26" s="223">
        <v>172.1</v>
      </c>
      <c r="BN26" s="223">
        <v>178.5</v>
      </c>
      <c r="BO26" s="57">
        <v>177.4</v>
      </c>
      <c r="BR26" s="331" t="s">
        <v>120</v>
      </c>
      <c r="BS26" s="331" t="s">
        <v>120</v>
      </c>
      <c r="BT26" s="330" t="s">
        <v>119</v>
      </c>
      <c r="BU26" s="331" t="s">
        <v>120</v>
      </c>
      <c r="BV26" s="345" t="s">
        <v>121</v>
      </c>
      <c r="BW26" s="331" t="s">
        <v>120</v>
      </c>
      <c r="BX26" s="331" t="s">
        <v>120</v>
      </c>
      <c r="BY26" s="331" t="s">
        <v>120</v>
      </c>
      <c r="BZ26" s="337">
        <v>4.11</v>
      </c>
    </row>
    <row r="27" spans="1:78" ht="12.75">
      <c r="A27" s="221">
        <v>17</v>
      </c>
      <c r="B27" s="222">
        <v>183</v>
      </c>
      <c r="C27" s="223">
        <v>177.9</v>
      </c>
      <c r="D27" s="57">
        <v>178.6</v>
      </c>
      <c r="E27" s="224">
        <v>181</v>
      </c>
      <c r="F27" s="223">
        <v>180.7</v>
      </c>
      <c r="G27" s="225">
        <v>183.1</v>
      </c>
      <c r="H27" s="226">
        <v>173.7</v>
      </c>
      <c r="I27" s="227">
        <v>168.2</v>
      </c>
      <c r="J27" s="228">
        <v>172.1</v>
      </c>
      <c r="K27" s="229">
        <v>175.2</v>
      </c>
      <c r="L27" s="227">
        <v>168.4</v>
      </c>
      <c r="M27" s="225">
        <v>165.4</v>
      </c>
      <c r="N27" s="378"/>
      <c r="O27" s="379"/>
      <c r="Q27" s="298">
        <v>50</v>
      </c>
      <c r="R27" s="172">
        <f t="shared" si="0"/>
        <v>0</v>
      </c>
      <c r="S27" s="172">
        <f t="shared" si="1"/>
        <v>0</v>
      </c>
      <c r="T27" s="172">
        <f t="shared" si="2"/>
        <v>0</v>
      </c>
      <c r="U27" s="299">
        <f t="shared" si="3"/>
        <v>0</v>
      </c>
      <c r="V27" s="300">
        <f t="shared" si="4"/>
        <v>0</v>
      </c>
      <c r="X27" s="301">
        <v>142</v>
      </c>
      <c r="Y27" s="302">
        <v>6.2974</v>
      </c>
      <c r="Z27" s="303"/>
      <c r="AA27" s="304"/>
      <c r="AB27" s="305">
        <f t="shared" si="5"/>
        <v>0</v>
      </c>
      <c r="AC27" s="306" t="e">
        <f t="shared" si="6"/>
        <v>#DIV/0!</v>
      </c>
      <c r="AL27" s="355">
        <v>38426</v>
      </c>
      <c r="AM27" s="356">
        <v>0.8996875</v>
      </c>
      <c r="AN27" s="357">
        <v>210</v>
      </c>
      <c r="AO27" s="357">
        <v>1350</v>
      </c>
      <c r="AP27" s="357">
        <v>-0.001</v>
      </c>
      <c r="AQ27" s="357">
        <v>-0.001</v>
      </c>
      <c r="AR27" s="357">
        <v>1350</v>
      </c>
      <c r="AS27" s="357">
        <v>-0.003</v>
      </c>
      <c r="AT27" s="357">
        <v>0.015</v>
      </c>
      <c r="AW27" s="221">
        <v>17</v>
      </c>
      <c r="AX27" s="222">
        <v>192.7</v>
      </c>
      <c r="AY27" s="324">
        <v>192.9</v>
      </c>
      <c r="AZ27" s="324">
        <v>193.5</v>
      </c>
      <c r="BA27" s="324">
        <v>174.9</v>
      </c>
      <c r="BB27" s="324">
        <v>189</v>
      </c>
      <c r="BC27" s="223">
        <v>185.8</v>
      </c>
      <c r="BD27" s="223">
        <v>175.2</v>
      </c>
      <c r="BE27" s="223">
        <v>188.6</v>
      </c>
      <c r="BF27" s="223">
        <v>171.4</v>
      </c>
      <c r="BG27" s="223">
        <v>172.6</v>
      </c>
      <c r="BH27" s="223">
        <v>188.2</v>
      </c>
      <c r="BI27" s="223">
        <v>183.7</v>
      </c>
      <c r="BJ27" s="223">
        <v>176.6</v>
      </c>
      <c r="BK27" s="223">
        <v>184.4</v>
      </c>
      <c r="BL27" s="223">
        <v>168.4</v>
      </c>
      <c r="BM27" s="223">
        <v>165.4</v>
      </c>
      <c r="BN27" s="223">
        <v>180.1</v>
      </c>
      <c r="BO27" s="57">
        <v>177</v>
      </c>
      <c r="BR27" s="331" t="s">
        <v>120</v>
      </c>
      <c r="BS27" s="331" t="s">
        <v>120</v>
      </c>
      <c r="BT27" s="330" t="s">
        <v>119</v>
      </c>
      <c r="BU27" s="331" t="s">
        <v>120</v>
      </c>
      <c r="BV27" s="331" t="s">
        <v>120</v>
      </c>
      <c r="BW27" s="345" t="s">
        <v>121</v>
      </c>
      <c r="BX27" s="331" t="s">
        <v>120</v>
      </c>
      <c r="BY27" s="331" t="s">
        <v>120</v>
      </c>
      <c r="BZ27" s="337">
        <v>4.76</v>
      </c>
    </row>
    <row r="28" spans="1:78" ht="13.5" thickBot="1">
      <c r="A28" s="221">
        <v>18</v>
      </c>
      <c r="B28" s="222">
        <v>184.3</v>
      </c>
      <c r="C28" s="223">
        <v>183.1</v>
      </c>
      <c r="D28" s="57">
        <v>182.3</v>
      </c>
      <c r="E28" s="224">
        <v>184.6</v>
      </c>
      <c r="F28" s="223">
        <v>185</v>
      </c>
      <c r="G28" s="225">
        <v>189.9</v>
      </c>
      <c r="H28" s="226">
        <v>173.8</v>
      </c>
      <c r="I28" s="227">
        <v>167.7</v>
      </c>
      <c r="J28" s="228">
        <v>174.2</v>
      </c>
      <c r="K28" s="229">
        <v>169.9</v>
      </c>
      <c r="L28" s="227">
        <v>168</v>
      </c>
      <c r="M28" s="225">
        <v>172.3</v>
      </c>
      <c r="N28" s="378"/>
      <c r="O28" s="379"/>
      <c r="Q28" s="310">
        <v>0</v>
      </c>
      <c r="R28" s="311">
        <f t="shared" si="0"/>
        <v>0</v>
      </c>
      <c r="S28" s="311">
        <f t="shared" si="1"/>
        <v>0</v>
      </c>
      <c r="T28" s="311">
        <f t="shared" si="2"/>
        <v>0</v>
      </c>
      <c r="U28" s="312">
        <f>FREQUENCY(F$10:F$73,$Q28:$Q29)</f>
        <v>0</v>
      </c>
      <c r="V28" s="313">
        <f t="shared" si="4"/>
        <v>0</v>
      </c>
      <c r="X28" s="301">
        <v>147</v>
      </c>
      <c r="Y28" s="302">
        <v>6.2974</v>
      </c>
      <c r="Z28" s="303"/>
      <c r="AA28" s="304"/>
      <c r="AB28" s="305">
        <f t="shared" si="5"/>
        <v>0.006299999999999884</v>
      </c>
      <c r="AC28" s="306" t="e">
        <f t="shared" si="6"/>
        <v>#DIV/0!</v>
      </c>
      <c r="AL28" s="355">
        <v>38426</v>
      </c>
      <c r="AM28" s="356">
        <v>0.9066319444444444</v>
      </c>
      <c r="AN28" s="357">
        <v>220</v>
      </c>
      <c r="AO28" s="357">
        <v>1350</v>
      </c>
      <c r="AP28" s="357">
        <v>0</v>
      </c>
      <c r="AQ28" s="357">
        <v>-0.001</v>
      </c>
      <c r="AR28" s="357">
        <v>1350</v>
      </c>
      <c r="AS28" s="357">
        <v>0.004</v>
      </c>
      <c r="AT28" s="357">
        <v>0.002</v>
      </c>
      <c r="AW28" s="221">
        <v>18</v>
      </c>
      <c r="AX28" s="222">
        <v>191.4</v>
      </c>
      <c r="AY28" s="324">
        <v>195.7</v>
      </c>
      <c r="AZ28" s="324">
        <v>190.7</v>
      </c>
      <c r="BA28" s="324">
        <v>174.4</v>
      </c>
      <c r="BB28" s="324">
        <v>187.4</v>
      </c>
      <c r="BC28" s="223">
        <v>187.9</v>
      </c>
      <c r="BD28" s="223">
        <v>169.9</v>
      </c>
      <c r="BE28" s="223">
        <v>184.8</v>
      </c>
      <c r="BF28" s="223">
        <v>170.4</v>
      </c>
      <c r="BG28" s="223">
        <v>175.5</v>
      </c>
      <c r="BH28" s="223">
        <v>188.2</v>
      </c>
      <c r="BI28" s="223">
        <v>179.7</v>
      </c>
      <c r="BJ28" s="223">
        <v>180.2</v>
      </c>
      <c r="BK28" s="223">
        <v>185.7</v>
      </c>
      <c r="BL28" s="223">
        <v>168</v>
      </c>
      <c r="BM28" s="223">
        <v>172.3</v>
      </c>
      <c r="BN28" s="223">
        <v>187.6</v>
      </c>
      <c r="BO28" s="57">
        <v>174.3</v>
      </c>
      <c r="BR28" s="331" t="s">
        <v>120</v>
      </c>
      <c r="BS28" s="331" t="s">
        <v>120</v>
      </c>
      <c r="BT28" s="330" t="s">
        <v>119</v>
      </c>
      <c r="BU28" s="331" t="s">
        <v>120</v>
      </c>
      <c r="BV28" s="331" t="s">
        <v>120</v>
      </c>
      <c r="BW28" s="331" t="s">
        <v>120</v>
      </c>
      <c r="BX28" s="345" t="s">
        <v>121</v>
      </c>
      <c r="BY28" s="331" t="s">
        <v>120</v>
      </c>
      <c r="BZ28" s="337">
        <v>4.17</v>
      </c>
    </row>
    <row r="29" spans="1:78" ht="14.25" thickBot="1" thickTop="1">
      <c r="A29" s="221">
        <v>19</v>
      </c>
      <c r="B29" s="222">
        <v>177.7</v>
      </c>
      <c r="C29" s="223">
        <v>179.5</v>
      </c>
      <c r="D29" s="57">
        <v>179.1</v>
      </c>
      <c r="E29" s="224">
        <v>181.5</v>
      </c>
      <c r="F29" s="223">
        <v>184.5</v>
      </c>
      <c r="G29" s="225">
        <v>181</v>
      </c>
      <c r="H29" s="226">
        <v>176.2</v>
      </c>
      <c r="I29" s="227">
        <v>165.6</v>
      </c>
      <c r="J29" s="228">
        <v>172.1</v>
      </c>
      <c r="K29" s="229">
        <v>170.4</v>
      </c>
      <c r="L29" s="227">
        <v>166.3</v>
      </c>
      <c r="M29" s="225">
        <v>169.4</v>
      </c>
      <c r="N29" s="378"/>
      <c r="O29" s="379"/>
      <c r="Q29" s="268"/>
      <c r="X29" s="301">
        <v>152</v>
      </c>
      <c r="Y29" s="302">
        <v>6.2659</v>
      </c>
      <c r="Z29" s="303"/>
      <c r="AA29" s="304"/>
      <c r="AB29" s="305">
        <f t="shared" si="5"/>
        <v>0</v>
      </c>
      <c r="AC29" s="306" t="e">
        <f t="shared" si="6"/>
        <v>#DIV/0!</v>
      </c>
      <c r="AL29" s="355">
        <v>38426</v>
      </c>
      <c r="AM29" s="356">
        <v>0.9135763888888889</v>
      </c>
      <c r="AN29" s="357">
        <v>230</v>
      </c>
      <c r="AO29" s="357">
        <v>1350</v>
      </c>
      <c r="AP29" s="357">
        <v>-0.001</v>
      </c>
      <c r="AQ29" s="357">
        <v>0</v>
      </c>
      <c r="AR29" s="357">
        <v>1350</v>
      </c>
      <c r="AS29" s="357">
        <v>-0.018</v>
      </c>
      <c r="AT29" s="357">
        <v>-0.006</v>
      </c>
      <c r="AW29" s="221">
        <v>19</v>
      </c>
      <c r="AX29" s="222">
        <v>185.4</v>
      </c>
      <c r="AY29" s="324">
        <v>192.1</v>
      </c>
      <c r="AZ29" s="324">
        <v>189.9</v>
      </c>
      <c r="BA29" s="324">
        <v>176.2</v>
      </c>
      <c r="BB29" s="324">
        <v>188.1</v>
      </c>
      <c r="BC29" s="223">
        <v>185.6</v>
      </c>
      <c r="BD29" s="223">
        <v>170.4</v>
      </c>
      <c r="BE29" s="223">
        <v>185.1</v>
      </c>
      <c r="BF29" s="223">
        <v>169.3</v>
      </c>
      <c r="BG29" s="223">
        <v>170.8</v>
      </c>
      <c r="BH29" s="223">
        <v>185.6</v>
      </c>
      <c r="BI29" s="223">
        <v>182.8</v>
      </c>
      <c r="BJ29" s="223">
        <v>175.6</v>
      </c>
      <c r="BK29" s="223">
        <v>178.7</v>
      </c>
      <c r="BL29" s="223">
        <v>166.3</v>
      </c>
      <c r="BM29" s="223">
        <v>169.4</v>
      </c>
      <c r="BN29" s="223">
        <v>181</v>
      </c>
      <c r="BO29" s="57">
        <v>176.5</v>
      </c>
      <c r="BR29" s="335" t="s">
        <v>120</v>
      </c>
      <c r="BS29" s="335" t="s">
        <v>120</v>
      </c>
      <c r="BT29" s="334" t="s">
        <v>119</v>
      </c>
      <c r="BU29" s="335" t="s">
        <v>120</v>
      </c>
      <c r="BV29" s="335" t="s">
        <v>120</v>
      </c>
      <c r="BW29" s="335" t="s">
        <v>120</v>
      </c>
      <c r="BX29" s="335" t="s">
        <v>120</v>
      </c>
      <c r="BY29" s="346" t="s">
        <v>121</v>
      </c>
      <c r="BZ29" s="342">
        <v>4.9</v>
      </c>
    </row>
    <row r="30" spans="1:79" ht="12.75">
      <c r="A30" s="221">
        <v>20</v>
      </c>
      <c r="B30" s="222">
        <v>184.3</v>
      </c>
      <c r="C30" s="223">
        <v>177.6</v>
      </c>
      <c r="D30" s="57">
        <v>175</v>
      </c>
      <c r="E30" s="224">
        <v>185.5</v>
      </c>
      <c r="F30" s="223">
        <v>181.3</v>
      </c>
      <c r="G30" s="225">
        <v>182</v>
      </c>
      <c r="H30" s="226">
        <v>172.4</v>
      </c>
      <c r="I30" s="227">
        <v>169.6</v>
      </c>
      <c r="J30" s="228">
        <v>171.2</v>
      </c>
      <c r="K30" s="229">
        <v>170.3</v>
      </c>
      <c r="L30" s="227">
        <v>169.2</v>
      </c>
      <c r="M30" s="225">
        <v>170.6</v>
      </c>
      <c r="N30" s="378"/>
      <c r="O30" s="379"/>
      <c r="X30" s="301">
        <v>157</v>
      </c>
      <c r="Y30" s="302">
        <v>6.2659</v>
      </c>
      <c r="Z30" s="303"/>
      <c r="AA30" s="304"/>
      <c r="AB30" s="305">
        <f t="shared" si="5"/>
        <v>-0.0035000000000000144</v>
      </c>
      <c r="AC30" s="306" t="e">
        <f t="shared" si="6"/>
        <v>#DIV/0!</v>
      </c>
      <c r="AL30" s="355">
        <v>38426</v>
      </c>
      <c r="AM30" s="356">
        <v>0.9205208333333333</v>
      </c>
      <c r="AN30" s="357">
        <v>240</v>
      </c>
      <c r="AO30" s="357">
        <v>1350</v>
      </c>
      <c r="AP30" s="357">
        <v>-0.001</v>
      </c>
      <c r="AQ30" s="357">
        <v>-0.001</v>
      </c>
      <c r="AR30" s="357">
        <v>1350</v>
      </c>
      <c r="AS30" s="357">
        <v>-0.024</v>
      </c>
      <c r="AT30" s="357">
        <v>0.008</v>
      </c>
      <c r="AW30" s="221">
        <v>20</v>
      </c>
      <c r="AX30" s="222">
        <v>185.9</v>
      </c>
      <c r="AY30" s="324">
        <v>185.9</v>
      </c>
      <c r="AZ30" s="324">
        <v>188.6</v>
      </c>
      <c r="BA30" s="324">
        <v>172.7</v>
      </c>
      <c r="BB30" s="324">
        <v>188.9</v>
      </c>
      <c r="BC30" s="223">
        <v>186.2</v>
      </c>
      <c r="BD30" s="223">
        <v>170.3</v>
      </c>
      <c r="BE30" s="223">
        <v>183.2</v>
      </c>
      <c r="BF30" s="223">
        <v>169</v>
      </c>
      <c r="BG30" s="223">
        <v>174.8</v>
      </c>
      <c r="BH30" s="223">
        <v>183.8</v>
      </c>
      <c r="BI30" s="223">
        <v>183.2</v>
      </c>
      <c r="BJ30" s="223">
        <v>175.8</v>
      </c>
      <c r="BK30" s="223">
        <v>184.5</v>
      </c>
      <c r="BL30" s="223">
        <v>169.2</v>
      </c>
      <c r="BM30" s="223">
        <v>170.6</v>
      </c>
      <c r="BN30" s="223">
        <v>179.4</v>
      </c>
      <c r="BO30" s="57">
        <v>179.4</v>
      </c>
      <c r="BR30" s="333" t="s">
        <v>120</v>
      </c>
      <c r="BS30" s="332" t="s">
        <v>119</v>
      </c>
      <c r="BT30" s="332" t="s">
        <v>120</v>
      </c>
      <c r="BU30" s="333" t="s">
        <v>120</v>
      </c>
      <c r="BV30" s="333" t="s">
        <v>120</v>
      </c>
      <c r="BW30" s="347" t="s">
        <v>121</v>
      </c>
      <c r="BX30" s="333" t="s">
        <v>120</v>
      </c>
      <c r="BY30" s="333" t="s">
        <v>120</v>
      </c>
      <c r="BZ30" s="343">
        <v>5.5</v>
      </c>
      <c r="CA30" s="348"/>
    </row>
    <row r="31" spans="1:79" ht="12.75">
      <c r="A31" s="221">
        <v>21</v>
      </c>
      <c r="B31" s="222">
        <v>181.6</v>
      </c>
      <c r="C31" s="223">
        <v>178.6</v>
      </c>
      <c r="D31" s="57">
        <v>184.2</v>
      </c>
      <c r="E31" s="224">
        <v>186</v>
      </c>
      <c r="F31" s="223">
        <v>186.3</v>
      </c>
      <c r="G31" s="225">
        <v>179.6</v>
      </c>
      <c r="H31" s="226">
        <v>174.5</v>
      </c>
      <c r="I31" s="227">
        <v>169.4</v>
      </c>
      <c r="J31" s="228">
        <v>173.6</v>
      </c>
      <c r="K31" s="229">
        <v>170.2</v>
      </c>
      <c r="L31" s="227">
        <v>165.2</v>
      </c>
      <c r="M31" s="225">
        <v>168.6</v>
      </c>
      <c r="N31" s="378"/>
      <c r="O31" s="379"/>
      <c r="X31" s="301">
        <v>162</v>
      </c>
      <c r="Y31" s="302">
        <v>6.2834</v>
      </c>
      <c r="Z31" s="303"/>
      <c r="AA31" s="304"/>
      <c r="AB31" s="305">
        <f t="shared" si="5"/>
        <v>0</v>
      </c>
      <c r="AC31" s="306" t="e">
        <f t="shared" si="6"/>
        <v>#DIV/0!</v>
      </c>
      <c r="AL31" s="355">
        <v>38426</v>
      </c>
      <c r="AM31" s="356">
        <v>0.9274652777777778</v>
      </c>
      <c r="AN31" s="357">
        <v>250</v>
      </c>
      <c r="AO31" s="357">
        <v>1350</v>
      </c>
      <c r="AP31" s="357">
        <v>-0.001</v>
      </c>
      <c r="AQ31" s="357">
        <v>-0.002</v>
      </c>
      <c r="AR31" s="357">
        <v>1350</v>
      </c>
      <c r="AS31" s="357">
        <v>0.005</v>
      </c>
      <c r="AT31" s="357">
        <v>-0.033</v>
      </c>
      <c r="AW31" s="221">
        <v>21</v>
      </c>
      <c r="AX31" s="222">
        <v>189.8</v>
      </c>
      <c r="AY31" s="324">
        <v>190</v>
      </c>
      <c r="AZ31" s="324">
        <v>195</v>
      </c>
      <c r="BA31" s="324">
        <v>178.1</v>
      </c>
      <c r="BB31" s="324">
        <v>190.5</v>
      </c>
      <c r="BC31" s="223">
        <v>182.1</v>
      </c>
      <c r="BD31" s="223">
        <v>170.2</v>
      </c>
      <c r="BE31" s="223">
        <v>188</v>
      </c>
      <c r="BF31" s="223">
        <v>170.2</v>
      </c>
      <c r="BG31" s="223">
        <v>174.2</v>
      </c>
      <c r="BH31" s="223">
        <v>181.5</v>
      </c>
      <c r="BI31" s="223">
        <v>180</v>
      </c>
      <c r="BJ31" s="223">
        <v>179.9</v>
      </c>
      <c r="BK31" s="223">
        <v>184.2</v>
      </c>
      <c r="BL31" s="223">
        <v>165.2</v>
      </c>
      <c r="BM31" s="223">
        <v>168.6</v>
      </c>
      <c r="BN31" s="223">
        <v>185.3</v>
      </c>
      <c r="BO31" s="57">
        <v>175.1</v>
      </c>
      <c r="BR31" s="331" t="s">
        <v>120</v>
      </c>
      <c r="BS31" s="331" t="s">
        <v>120</v>
      </c>
      <c r="BT31" s="331" t="s">
        <v>120</v>
      </c>
      <c r="BU31" s="330" t="s">
        <v>119</v>
      </c>
      <c r="BV31" s="331" t="s">
        <v>120</v>
      </c>
      <c r="BW31" s="331" t="s">
        <v>120</v>
      </c>
      <c r="BX31" s="331" t="s">
        <v>120</v>
      </c>
      <c r="BY31" s="345" t="s">
        <v>121</v>
      </c>
      <c r="BZ31" s="344">
        <v>6.03</v>
      </c>
      <c r="CA31" s="348"/>
    </row>
    <row r="32" spans="1:67" ht="12.75">
      <c r="A32" s="221">
        <v>22</v>
      </c>
      <c r="B32" s="222">
        <v>185</v>
      </c>
      <c r="C32" s="223">
        <v>181.3</v>
      </c>
      <c r="D32" s="57">
        <v>179.8</v>
      </c>
      <c r="E32" s="224">
        <v>187.9</v>
      </c>
      <c r="F32" s="223">
        <v>186.6</v>
      </c>
      <c r="G32" s="225">
        <v>185.8</v>
      </c>
      <c r="H32" s="226">
        <v>170.7</v>
      </c>
      <c r="I32" s="227">
        <v>170.1</v>
      </c>
      <c r="J32" s="228">
        <v>171.4</v>
      </c>
      <c r="K32" s="229">
        <v>174.4</v>
      </c>
      <c r="L32" s="227">
        <v>164.8</v>
      </c>
      <c r="M32" s="225">
        <v>168.7</v>
      </c>
      <c r="N32" s="378"/>
      <c r="O32" s="379"/>
      <c r="X32" s="301">
        <v>167</v>
      </c>
      <c r="Y32" s="302">
        <v>6.2834</v>
      </c>
      <c r="Z32" s="303"/>
      <c r="AA32" s="304"/>
      <c r="AB32" s="305">
        <f t="shared" si="5"/>
        <v>0.005500000000000149</v>
      </c>
      <c r="AC32" s="306" t="e">
        <f t="shared" si="6"/>
        <v>#DIV/0!</v>
      </c>
      <c r="AE32" s="314"/>
      <c r="AL32" s="355">
        <v>38426</v>
      </c>
      <c r="AM32" s="356">
        <v>0.9344097222222222</v>
      </c>
      <c r="AN32" s="357">
        <v>260</v>
      </c>
      <c r="AO32" s="357">
        <v>1350</v>
      </c>
      <c r="AP32" s="357">
        <v>-0.002</v>
      </c>
      <c r="AQ32" s="357">
        <v>-0.001</v>
      </c>
      <c r="AR32" s="357">
        <v>1350</v>
      </c>
      <c r="AS32" s="357">
        <v>0.008</v>
      </c>
      <c r="AT32" s="357">
        <v>0.026</v>
      </c>
      <c r="AW32" s="221">
        <v>22</v>
      </c>
      <c r="AX32" s="222">
        <v>186.8</v>
      </c>
      <c r="AY32" s="324">
        <v>192.2</v>
      </c>
      <c r="AZ32" s="324">
        <v>189.8</v>
      </c>
      <c r="BA32" s="324">
        <v>178.7</v>
      </c>
      <c r="BB32" s="324">
        <v>188.3</v>
      </c>
      <c r="BC32" s="223">
        <v>190.6</v>
      </c>
      <c r="BD32" s="223">
        <v>174.4</v>
      </c>
      <c r="BE32" s="223">
        <v>183.5</v>
      </c>
      <c r="BF32" s="223">
        <v>168.6</v>
      </c>
      <c r="BG32" s="223">
        <v>173.4</v>
      </c>
      <c r="BH32" s="223">
        <v>181.5</v>
      </c>
      <c r="BI32" s="223">
        <v>181.9</v>
      </c>
      <c r="BJ32" s="223">
        <v>175</v>
      </c>
      <c r="BK32" s="223">
        <v>181.6</v>
      </c>
      <c r="BL32" s="223">
        <v>164.8</v>
      </c>
      <c r="BM32" s="223">
        <v>168.7</v>
      </c>
      <c r="BN32" s="223">
        <v>180.9</v>
      </c>
      <c r="BO32" s="57">
        <v>175.2</v>
      </c>
    </row>
    <row r="33" spans="1:67" ht="12.75">
      <c r="A33" s="221">
        <v>23</v>
      </c>
      <c r="B33" s="222">
        <v>186.6</v>
      </c>
      <c r="C33" s="223">
        <v>183.2</v>
      </c>
      <c r="D33" s="57">
        <v>176.9</v>
      </c>
      <c r="E33" s="224">
        <v>193.4</v>
      </c>
      <c r="F33" s="223">
        <v>181.4</v>
      </c>
      <c r="G33" s="225">
        <v>184.4</v>
      </c>
      <c r="H33" s="226">
        <v>173.9</v>
      </c>
      <c r="I33" s="227">
        <v>168.5</v>
      </c>
      <c r="J33" s="228">
        <v>171.9</v>
      </c>
      <c r="K33" s="229">
        <v>172</v>
      </c>
      <c r="L33" s="227">
        <v>166.3</v>
      </c>
      <c r="M33" s="225">
        <v>166.9</v>
      </c>
      <c r="N33" s="378"/>
      <c r="O33" s="379"/>
      <c r="X33" s="301">
        <v>172</v>
      </c>
      <c r="Y33" s="302">
        <v>6.2559</v>
      </c>
      <c r="Z33" s="303"/>
      <c r="AA33" s="304"/>
      <c r="AB33" s="305">
        <f t="shared" si="5"/>
        <v>0</v>
      </c>
      <c r="AC33" s="306" t="e">
        <f t="shared" si="6"/>
        <v>#DIV/0!</v>
      </c>
      <c r="AL33" s="355">
        <v>38426</v>
      </c>
      <c r="AM33" s="356">
        <v>0.9413541666666667</v>
      </c>
      <c r="AN33" s="357">
        <v>270</v>
      </c>
      <c r="AO33" s="357">
        <v>1350</v>
      </c>
      <c r="AP33" s="357">
        <v>-0.001</v>
      </c>
      <c r="AQ33" s="357">
        <v>0</v>
      </c>
      <c r="AR33" s="357">
        <v>1350</v>
      </c>
      <c r="AS33" s="357">
        <v>-0.001</v>
      </c>
      <c r="AT33" s="357">
        <v>0.014</v>
      </c>
      <c r="AW33" s="221">
        <v>23</v>
      </c>
      <c r="AX33" s="222">
        <v>189.1</v>
      </c>
      <c r="AY33" s="324">
        <v>188.9</v>
      </c>
      <c r="AZ33" s="324">
        <v>191.6</v>
      </c>
      <c r="BA33" s="324">
        <v>175</v>
      </c>
      <c r="BB33" s="324">
        <v>187</v>
      </c>
      <c r="BC33" s="223">
        <v>182.8</v>
      </c>
      <c r="BD33" s="223">
        <v>172</v>
      </c>
      <c r="BE33" s="223">
        <v>184.6</v>
      </c>
      <c r="BF33" s="223">
        <v>170</v>
      </c>
      <c r="BG33" s="223">
        <v>171</v>
      </c>
      <c r="BH33" s="223">
        <v>185</v>
      </c>
      <c r="BI33" s="223">
        <v>179.7</v>
      </c>
      <c r="BJ33" s="223">
        <v>176.5</v>
      </c>
      <c r="BK33" s="223">
        <v>182.1</v>
      </c>
      <c r="BL33" s="223">
        <v>166.3</v>
      </c>
      <c r="BM33" s="223">
        <v>166.9</v>
      </c>
      <c r="BN33" s="223">
        <v>179.4</v>
      </c>
      <c r="BO33" s="57">
        <v>175.2</v>
      </c>
    </row>
    <row r="34" spans="1:67" ht="12.75">
      <c r="A34" s="221">
        <v>24</v>
      </c>
      <c r="B34" s="222">
        <v>185.3</v>
      </c>
      <c r="C34" s="223">
        <v>180</v>
      </c>
      <c r="D34" s="57">
        <v>181.3</v>
      </c>
      <c r="E34" s="224">
        <v>185.8</v>
      </c>
      <c r="F34" s="223">
        <v>188.8</v>
      </c>
      <c r="G34" s="225">
        <v>184.1</v>
      </c>
      <c r="H34" s="226">
        <v>177.4</v>
      </c>
      <c r="I34" s="227">
        <v>165.3</v>
      </c>
      <c r="J34" s="228">
        <v>170.5</v>
      </c>
      <c r="K34" s="229">
        <v>173.1</v>
      </c>
      <c r="L34" s="227">
        <v>164.3</v>
      </c>
      <c r="M34" s="225">
        <v>166.8</v>
      </c>
      <c r="N34" s="378"/>
      <c r="O34" s="379"/>
      <c r="X34" s="301">
        <v>177</v>
      </c>
      <c r="Y34" s="302">
        <v>6.2559</v>
      </c>
      <c r="Z34" s="303"/>
      <c r="AA34" s="304"/>
      <c r="AB34" s="305">
        <f t="shared" si="5"/>
        <v>0.002719999999999878</v>
      </c>
      <c r="AC34" s="306" t="e">
        <f t="shared" si="6"/>
        <v>#DIV/0!</v>
      </c>
      <c r="AL34" s="355">
        <v>38426</v>
      </c>
      <c r="AM34" s="356">
        <v>0.948298611111111</v>
      </c>
      <c r="AN34" s="357">
        <v>280</v>
      </c>
      <c r="AO34" s="357">
        <v>1350</v>
      </c>
      <c r="AP34" s="357">
        <v>-0.001</v>
      </c>
      <c r="AQ34" s="357">
        <v>-0.001</v>
      </c>
      <c r="AR34" s="357">
        <v>1350</v>
      </c>
      <c r="AS34" s="357">
        <v>0.012</v>
      </c>
      <c r="AT34" s="357">
        <v>0.006</v>
      </c>
      <c r="AW34" s="221">
        <v>24</v>
      </c>
      <c r="AX34" s="222">
        <v>182.4</v>
      </c>
      <c r="AY34" s="324">
        <v>186.6</v>
      </c>
      <c r="AZ34" s="324">
        <v>188.4</v>
      </c>
      <c r="BA34" s="324">
        <v>179.2</v>
      </c>
      <c r="BB34" s="324">
        <v>190.7</v>
      </c>
      <c r="BC34" s="223">
        <v>187</v>
      </c>
      <c r="BD34" s="223">
        <v>173.1</v>
      </c>
      <c r="BE34" s="223">
        <v>184.8</v>
      </c>
      <c r="BF34" s="223">
        <v>169.7</v>
      </c>
      <c r="BG34" s="223">
        <v>170.4</v>
      </c>
      <c r="BH34" s="223">
        <v>181.5</v>
      </c>
      <c r="BI34" s="223">
        <v>182.6</v>
      </c>
      <c r="BJ34" s="223">
        <v>175.4</v>
      </c>
      <c r="BK34" s="223">
        <v>181.9</v>
      </c>
      <c r="BL34" s="223">
        <v>164.3</v>
      </c>
      <c r="BM34" s="223">
        <v>166.8</v>
      </c>
      <c r="BN34" s="223">
        <v>183.6</v>
      </c>
      <c r="BO34" s="57">
        <v>174.7</v>
      </c>
    </row>
    <row r="35" spans="1:67" ht="12.75">
      <c r="A35" s="221">
        <v>25</v>
      </c>
      <c r="B35" s="222">
        <v>184.8</v>
      </c>
      <c r="C35" s="223">
        <v>179</v>
      </c>
      <c r="D35" s="57">
        <v>180.9</v>
      </c>
      <c r="E35" s="224">
        <v>186.9</v>
      </c>
      <c r="F35" s="223">
        <v>185</v>
      </c>
      <c r="G35" s="225">
        <v>188.1</v>
      </c>
      <c r="H35" s="226">
        <v>173.4</v>
      </c>
      <c r="I35" s="227">
        <v>167.9</v>
      </c>
      <c r="J35" s="228">
        <v>170.9</v>
      </c>
      <c r="K35" s="229">
        <v>174.1</v>
      </c>
      <c r="L35" s="227">
        <v>166.4</v>
      </c>
      <c r="M35" s="225">
        <v>169.8</v>
      </c>
      <c r="N35" s="378"/>
      <c r="O35" s="379"/>
      <c r="X35" s="301">
        <v>182</v>
      </c>
      <c r="Y35" s="302">
        <v>6.2423</v>
      </c>
      <c r="Z35" s="303"/>
      <c r="AA35" s="304"/>
      <c r="AB35" s="305">
        <f t="shared" si="5"/>
        <v>0</v>
      </c>
      <c r="AC35" s="306" t="e">
        <f t="shared" si="6"/>
        <v>#DIV/0!</v>
      </c>
      <c r="AL35" s="355">
        <v>38426</v>
      </c>
      <c r="AM35" s="356">
        <v>0.9552430555555556</v>
      </c>
      <c r="AN35" s="357">
        <v>290</v>
      </c>
      <c r="AO35" s="357">
        <v>1350</v>
      </c>
      <c r="AP35" s="357">
        <v>-0.001</v>
      </c>
      <c r="AQ35" s="357">
        <v>-0.001</v>
      </c>
      <c r="AR35" s="357">
        <v>1350</v>
      </c>
      <c r="AS35" s="357">
        <v>0.034</v>
      </c>
      <c r="AT35" s="357">
        <v>0.007</v>
      </c>
      <c r="AW35" s="221">
        <v>25</v>
      </c>
      <c r="AX35" s="222">
        <v>190.7</v>
      </c>
      <c r="AY35" s="324">
        <v>192.1</v>
      </c>
      <c r="AZ35" s="324">
        <v>195.5</v>
      </c>
      <c r="BA35" s="324">
        <v>177.4</v>
      </c>
      <c r="BB35" s="324">
        <v>189.3</v>
      </c>
      <c r="BC35" s="223">
        <v>187.6</v>
      </c>
      <c r="BD35" s="223">
        <v>174.1</v>
      </c>
      <c r="BE35" s="223">
        <v>190.3</v>
      </c>
      <c r="BF35" s="223">
        <v>174.5</v>
      </c>
      <c r="BG35" s="223">
        <v>173.5</v>
      </c>
      <c r="BH35" s="223">
        <v>183.6</v>
      </c>
      <c r="BI35" s="223">
        <v>183.7</v>
      </c>
      <c r="BJ35" s="223">
        <v>177.9</v>
      </c>
      <c r="BK35" s="223">
        <v>181.2</v>
      </c>
      <c r="BL35" s="223">
        <v>166.4</v>
      </c>
      <c r="BM35" s="223">
        <v>169.8</v>
      </c>
      <c r="BN35" s="223">
        <v>181.8</v>
      </c>
      <c r="BO35" s="57">
        <v>177.2</v>
      </c>
    </row>
    <row r="36" spans="1:67" ht="12.75">
      <c r="A36" s="221">
        <v>26</v>
      </c>
      <c r="B36" s="222">
        <v>181.8</v>
      </c>
      <c r="C36" s="223">
        <v>180.3</v>
      </c>
      <c r="D36" s="57">
        <v>185.4</v>
      </c>
      <c r="E36" s="224">
        <v>186.8</v>
      </c>
      <c r="F36" s="223">
        <v>184.5</v>
      </c>
      <c r="G36" s="225">
        <v>186.1</v>
      </c>
      <c r="H36" s="226">
        <v>176.8</v>
      </c>
      <c r="I36" s="227">
        <v>167.9</v>
      </c>
      <c r="J36" s="228">
        <v>171.5</v>
      </c>
      <c r="K36" s="229">
        <v>170.7</v>
      </c>
      <c r="L36" s="227">
        <v>166.7</v>
      </c>
      <c r="M36" s="225">
        <v>171.6</v>
      </c>
      <c r="N36" s="378"/>
      <c r="O36" s="379"/>
      <c r="X36" s="301">
        <v>187</v>
      </c>
      <c r="Y36" s="302">
        <v>6.2423</v>
      </c>
      <c r="Z36" s="303"/>
      <c r="AA36" s="304"/>
      <c r="AB36" s="305">
        <f t="shared" si="5"/>
        <v>0.007540000000000014</v>
      </c>
      <c r="AC36" s="306" t="e">
        <f t="shared" si="6"/>
        <v>#DIV/0!</v>
      </c>
      <c r="AL36" s="355">
        <v>38426</v>
      </c>
      <c r="AM36" s="356">
        <v>0.9621875</v>
      </c>
      <c r="AN36" s="357">
        <v>300</v>
      </c>
      <c r="AO36" s="357">
        <v>1350</v>
      </c>
      <c r="AP36" s="357">
        <v>-0.001</v>
      </c>
      <c r="AQ36" s="357">
        <v>-0.001</v>
      </c>
      <c r="AR36" s="357">
        <v>1350</v>
      </c>
      <c r="AS36" s="357">
        <v>0.021</v>
      </c>
      <c r="AT36" s="357">
        <v>0.017</v>
      </c>
      <c r="AW36" s="221">
        <v>26</v>
      </c>
      <c r="AX36" s="222">
        <v>186.7</v>
      </c>
      <c r="AY36" s="324">
        <v>187.3</v>
      </c>
      <c r="AZ36" s="324">
        <v>187.5</v>
      </c>
      <c r="BA36" s="324">
        <v>175.4</v>
      </c>
      <c r="BB36" s="324">
        <v>188.4</v>
      </c>
      <c r="BC36" s="223">
        <v>190.6</v>
      </c>
      <c r="BD36" s="223">
        <v>170.7</v>
      </c>
      <c r="BE36" s="223">
        <v>183.5</v>
      </c>
      <c r="BF36" s="223">
        <v>171.6</v>
      </c>
      <c r="BG36" s="223">
        <v>172.2</v>
      </c>
      <c r="BH36" s="223">
        <v>181.8</v>
      </c>
      <c r="BI36" s="223">
        <v>182.3</v>
      </c>
      <c r="BJ36" s="223">
        <v>177.4</v>
      </c>
      <c r="BK36" s="223">
        <v>181.4</v>
      </c>
      <c r="BL36" s="223">
        <v>166.7</v>
      </c>
      <c r="BM36" s="223">
        <v>171.6</v>
      </c>
      <c r="BN36" s="223">
        <v>181.5</v>
      </c>
      <c r="BO36" s="57">
        <v>178.2</v>
      </c>
    </row>
    <row r="37" spans="1:67" ht="12.75">
      <c r="A37" s="221">
        <v>27</v>
      </c>
      <c r="B37" s="222">
        <v>192.3</v>
      </c>
      <c r="C37" s="223">
        <v>184.6</v>
      </c>
      <c r="D37" s="57">
        <v>185.6</v>
      </c>
      <c r="E37" s="224">
        <v>191.7</v>
      </c>
      <c r="F37" s="223">
        <v>186.8</v>
      </c>
      <c r="G37" s="225">
        <v>190.3</v>
      </c>
      <c r="H37" s="226">
        <v>176</v>
      </c>
      <c r="I37" s="227">
        <v>168.8</v>
      </c>
      <c r="J37" s="228">
        <v>175.7</v>
      </c>
      <c r="K37" s="229">
        <v>176.2</v>
      </c>
      <c r="L37" s="227">
        <v>170</v>
      </c>
      <c r="M37" s="225">
        <v>171.6</v>
      </c>
      <c r="N37" s="378"/>
      <c r="O37" s="379"/>
      <c r="X37" s="301">
        <v>192</v>
      </c>
      <c r="Y37" s="302">
        <v>6.2046</v>
      </c>
      <c r="Z37" s="303"/>
      <c r="AA37" s="304"/>
      <c r="AB37" s="305">
        <f t="shared" si="5"/>
        <v>0</v>
      </c>
      <c r="AC37" s="306" t="e">
        <f t="shared" si="6"/>
        <v>#DIV/0!</v>
      </c>
      <c r="AL37" s="355">
        <v>38426</v>
      </c>
      <c r="AM37" s="356">
        <v>0.9691319444444444</v>
      </c>
      <c r="AN37" s="357">
        <v>310</v>
      </c>
      <c r="AO37" s="357">
        <v>1350</v>
      </c>
      <c r="AP37" s="357">
        <v>0</v>
      </c>
      <c r="AQ37" s="357">
        <v>0</v>
      </c>
      <c r="AR37" s="357">
        <v>1350</v>
      </c>
      <c r="AS37" s="357">
        <v>-0.019</v>
      </c>
      <c r="AT37" s="357">
        <v>-0.036</v>
      </c>
      <c r="AW37" s="221">
        <v>27</v>
      </c>
      <c r="AX37" s="222">
        <v>189.4</v>
      </c>
      <c r="AY37" s="324">
        <v>193.3</v>
      </c>
      <c r="AZ37" s="324">
        <v>196.1</v>
      </c>
      <c r="BA37" s="324">
        <v>180.7</v>
      </c>
      <c r="BB37" s="324">
        <v>195.9</v>
      </c>
      <c r="BC37" s="223">
        <v>191.2</v>
      </c>
      <c r="BD37" s="223">
        <v>176.2</v>
      </c>
      <c r="BE37" s="223">
        <v>186</v>
      </c>
      <c r="BF37" s="223">
        <v>172.3</v>
      </c>
      <c r="BG37" s="223">
        <v>175.5</v>
      </c>
      <c r="BH37" s="223">
        <v>182.9</v>
      </c>
      <c r="BI37" s="223">
        <v>181.1</v>
      </c>
      <c r="BJ37" s="223">
        <v>181.3</v>
      </c>
      <c r="BK37" s="223">
        <v>184.9</v>
      </c>
      <c r="BL37" s="223">
        <v>170</v>
      </c>
      <c r="BM37" s="223">
        <v>171.6</v>
      </c>
      <c r="BN37" s="223">
        <v>181.9</v>
      </c>
      <c r="BO37" s="57">
        <v>173.4</v>
      </c>
    </row>
    <row r="38" spans="1:67" ht="12.75">
      <c r="A38" s="221">
        <v>28</v>
      </c>
      <c r="B38" s="222">
        <v>188.6</v>
      </c>
      <c r="C38" s="223">
        <v>181.3</v>
      </c>
      <c r="D38" s="57">
        <v>180.5</v>
      </c>
      <c r="E38" s="224">
        <v>187</v>
      </c>
      <c r="F38" s="223">
        <v>187.7</v>
      </c>
      <c r="G38" s="225">
        <v>188.9</v>
      </c>
      <c r="H38" s="226">
        <v>178</v>
      </c>
      <c r="I38" s="227">
        <v>169.9</v>
      </c>
      <c r="J38" s="228">
        <v>175.7</v>
      </c>
      <c r="K38" s="229">
        <v>172.9</v>
      </c>
      <c r="L38" s="227">
        <v>170.1</v>
      </c>
      <c r="M38" s="225">
        <v>167</v>
      </c>
      <c r="N38" s="378"/>
      <c r="O38" s="379"/>
      <c r="X38" s="301">
        <v>197</v>
      </c>
      <c r="Y38" s="315">
        <v>6.2046</v>
      </c>
      <c r="Z38" s="303"/>
      <c r="AA38" s="304"/>
      <c r="AB38" s="305">
        <f t="shared" si="5"/>
        <v>-0.0009000000000000341</v>
      </c>
      <c r="AC38" s="306" t="e">
        <f t="shared" si="6"/>
        <v>#DIV/0!</v>
      </c>
      <c r="AL38" s="355">
        <v>38426</v>
      </c>
      <c r="AM38" s="356">
        <v>0.9760763888888889</v>
      </c>
      <c r="AN38" s="357">
        <v>320</v>
      </c>
      <c r="AO38" s="357">
        <v>1350</v>
      </c>
      <c r="AP38" s="357">
        <v>-0.001</v>
      </c>
      <c r="AQ38" s="357">
        <v>0</v>
      </c>
      <c r="AR38" s="357">
        <v>1350</v>
      </c>
      <c r="AS38" s="357">
        <v>0.008</v>
      </c>
      <c r="AT38" s="357">
        <v>0.011</v>
      </c>
      <c r="AW38" s="221">
        <v>28</v>
      </c>
      <c r="AX38" s="222">
        <v>182.6</v>
      </c>
      <c r="AY38" s="324">
        <v>189.4</v>
      </c>
      <c r="AZ38" s="324">
        <v>189.7</v>
      </c>
      <c r="BA38" s="324">
        <v>174.8</v>
      </c>
      <c r="BB38" s="324">
        <v>188.9</v>
      </c>
      <c r="BC38" s="223">
        <v>184.4</v>
      </c>
      <c r="BD38" s="223">
        <v>172.9</v>
      </c>
      <c r="BE38" s="223">
        <v>185.3</v>
      </c>
      <c r="BF38" s="223">
        <v>173.6</v>
      </c>
      <c r="BG38" s="223">
        <v>173.5</v>
      </c>
      <c r="BH38" s="223">
        <v>182.2</v>
      </c>
      <c r="BI38" s="223">
        <v>186.2</v>
      </c>
      <c r="BJ38" s="223">
        <v>178.5</v>
      </c>
      <c r="BK38" s="223">
        <v>182.9</v>
      </c>
      <c r="BL38" s="223">
        <v>170.1</v>
      </c>
      <c r="BM38" s="223">
        <v>167</v>
      </c>
      <c r="BN38" s="223">
        <v>179.7</v>
      </c>
      <c r="BO38" s="57">
        <v>167</v>
      </c>
    </row>
    <row r="39" spans="1:67" ht="12.75">
      <c r="A39" s="221">
        <v>29</v>
      </c>
      <c r="B39" s="222">
        <v>189</v>
      </c>
      <c r="C39" s="223">
        <v>178.6</v>
      </c>
      <c r="D39" s="57">
        <v>181</v>
      </c>
      <c r="E39" s="224">
        <v>189.6</v>
      </c>
      <c r="F39" s="223">
        <v>186.7</v>
      </c>
      <c r="G39" s="225">
        <v>187.6</v>
      </c>
      <c r="H39" s="226">
        <v>173.6</v>
      </c>
      <c r="I39" s="227">
        <v>166.4</v>
      </c>
      <c r="J39" s="228">
        <v>173.8</v>
      </c>
      <c r="K39" s="229">
        <v>170.4</v>
      </c>
      <c r="L39" s="227">
        <v>168.4</v>
      </c>
      <c r="M39" s="225">
        <v>168.6</v>
      </c>
      <c r="N39" s="378"/>
      <c r="O39" s="379"/>
      <c r="X39" s="301">
        <v>202</v>
      </c>
      <c r="Y39" s="315">
        <v>6.2091</v>
      </c>
      <c r="Z39" s="303"/>
      <c r="AA39" s="304"/>
      <c r="AB39" s="305">
        <f t="shared" si="5"/>
        <v>0</v>
      </c>
      <c r="AC39" s="306" t="e">
        <f t="shared" si="6"/>
        <v>#DIV/0!</v>
      </c>
      <c r="AL39" s="355">
        <v>38426</v>
      </c>
      <c r="AM39" s="356">
        <v>0.9830208333333333</v>
      </c>
      <c r="AN39" s="357">
        <v>330</v>
      </c>
      <c r="AO39" s="357">
        <v>1350</v>
      </c>
      <c r="AP39" s="357">
        <v>-0.001</v>
      </c>
      <c r="AQ39" s="357">
        <v>-0.001</v>
      </c>
      <c r="AR39" s="357">
        <v>1350</v>
      </c>
      <c r="AS39" s="357">
        <v>0.015</v>
      </c>
      <c r="AT39" s="357">
        <v>-0.005</v>
      </c>
      <c r="AW39" s="221">
        <v>29</v>
      </c>
      <c r="AX39" s="222">
        <v>184</v>
      </c>
      <c r="AY39" s="324">
        <v>189.5</v>
      </c>
      <c r="AZ39" s="324">
        <v>191.1</v>
      </c>
      <c r="BA39" s="324">
        <v>176.9</v>
      </c>
      <c r="BB39" s="324">
        <v>187.5</v>
      </c>
      <c r="BC39" s="223">
        <v>184.2</v>
      </c>
      <c r="BD39" s="223">
        <v>170.4</v>
      </c>
      <c r="BE39" s="223">
        <v>180.2</v>
      </c>
      <c r="BF39" s="223">
        <v>169.7</v>
      </c>
      <c r="BG39" s="223">
        <v>173.7</v>
      </c>
      <c r="BH39" s="223">
        <v>177.1</v>
      </c>
      <c r="BI39" s="223">
        <v>180.4</v>
      </c>
      <c r="BJ39" s="223">
        <v>176.4</v>
      </c>
      <c r="BK39" s="223">
        <v>182.3</v>
      </c>
      <c r="BL39" s="223">
        <v>168.4</v>
      </c>
      <c r="BM39" s="223">
        <v>168.6</v>
      </c>
      <c r="BN39" s="223">
        <v>178.9</v>
      </c>
      <c r="BO39" s="57">
        <v>169.4</v>
      </c>
    </row>
    <row r="40" spans="1:67" ht="12.75">
      <c r="A40" s="221">
        <v>30</v>
      </c>
      <c r="B40" s="222">
        <v>187</v>
      </c>
      <c r="C40" s="223">
        <v>182.2</v>
      </c>
      <c r="D40" s="57">
        <v>183.9</v>
      </c>
      <c r="E40" s="224">
        <v>184.5</v>
      </c>
      <c r="F40" s="223">
        <v>182.2</v>
      </c>
      <c r="G40" s="225">
        <v>183.1</v>
      </c>
      <c r="H40" s="226">
        <v>173.5</v>
      </c>
      <c r="I40" s="227">
        <v>166.5</v>
      </c>
      <c r="J40" s="228">
        <v>173.3</v>
      </c>
      <c r="K40" s="229">
        <v>167.8</v>
      </c>
      <c r="L40" s="227">
        <v>163.4</v>
      </c>
      <c r="M40" s="225">
        <v>166.5</v>
      </c>
      <c r="N40" s="378"/>
      <c r="O40" s="379"/>
      <c r="X40" s="301">
        <v>207</v>
      </c>
      <c r="Y40" s="315">
        <v>6.2091</v>
      </c>
      <c r="Z40" s="303"/>
      <c r="AA40" s="304"/>
      <c r="AB40" s="305">
        <f t="shared" si="5"/>
        <v>0.0041999999999999815</v>
      </c>
      <c r="AC40" s="306" t="e">
        <f t="shared" si="6"/>
        <v>#DIV/0!</v>
      </c>
      <c r="AL40" s="355">
        <v>38426</v>
      </c>
      <c r="AM40" s="356">
        <v>0.9899652777777778</v>
      </c>
      <c r="AN40" s="357">
        <v>340</v>
      </c>
      <c r="AO40" s="357">
        <v>1350</v>
      </c>
      <c r="AP40" s="357">
        <v>-0.001</v>
      </c>
      <c r="AQ40" s="357">
        <v>-0.001</v>
      </c>
      <c r="AR40" s="357">
        <v>1350</v>
      </c>
      <c r="AS40" s="357">
        <v>-0.03</v>
      </c>
      <c r="AT40" s="357">
        <v>-0.003</v>
      </c>
      <c r="AW40" s="221">
        <v>30</v>
      </c>
      <c r="AX40" s="222">
        <v>183.6</v>
      </c>
      <c r="AY40" s="324">
        <v>186.5</v>
      </c>
      <c r="AZ40" s="324">
        <v>193.7</v>
      </c>
      <c r="BA40" s="324">
        <v>180.1</v>
      </c>
      <c r="BB40" s="324">
        <v>184.4</v>
      </c>
      <c r="BC40" s="223">
        <v>185</v>
      </c>
      <c r="BD40" s="223">
        <v>167.8</v>
      </c>
      <c r="BE40" s="223">
        <v>182.8</v>
      </c>
      <c r="BF40" s="223">
        <v>167.3</v>
      </c>
      <c r="BG40" s="223">
        <v>172.6</v>
      </c>
      <c r="BH40" s="223">
        <v>183.3</v>
      </c>
      <c r="BI40" s="223">
        <v>180.8</v>
      </c>
      <c r="BJ40" s="223">
        <v>176</v>
      </c>
      <c r="BK40" s="223">
        <v>182.8</v>
      </c>
      <c r="BL40" s="223">
        <v>163.4</v>
      </c>
      <c r="BM40" s="223">
        <v>166.5</v>
      </c>
      <c r="BN40" s="223">
        <v>180.8</v>
      </c>
      <c r="BO40" s="57">
        <v>168.7</v>
      </c>
    </row>
    <row r="41" spans="1:67" ht="12.75">
      <c r="A41" s="221">
        <v>31</v>
      </c>
      <c r="B41" s="222">
        <v>191</v>
      </c>
      <c r="C41" s="223">
        <v>185.2</v>
      </c>
      <c r="D41" s="57">
        <v>185.2</v>
      </c>
      <c r="E41" s="224">
        <v>185.4</v>
      </c>
      <c r="F41" s="223">
        <v>184.9</v>
      </c>
      <c r="G41" s="225">
        <v>185.8</v>
      </c>
      <c r="H41" s="226">
        <v>175.8</v>
      </c>
      <c r="I41" s="227">
        <v>167.3</v>
      </c>
      <c r="J41" s="228">
        <v>173.6</v>
      </c>
      <c r="K41" s="229">
        <v>168.9</v>
      </c>
      <c r="L41" s="227">
        <v>170.2</v>
      </c>
      <c r="M41" s="225">
        <v>169</v>
      </c>
      <c r="N41" s="378"/>
      <c r="O41" s="379"/>
      <c r="X41" s="301">
        <v>212</v>
      </c>
      <c r="Y41" s="315">
        <v>6.1881</v>
      </c>
      <c r="Z41" s="303"/>
      <c r="AA41" s="304"/>
      <c r="AB41" s="305">
        <f t="shared" si="5"/>
        <v>0</v>
      </c>
      <c r="AC41" s="306" t="e">
        <f t="shared" si="6"/>
        <v>#DIV/0!</v>
      </c>
      <c r="AL41" s="355">
        <v>38426</v>
      </c>
      <c r="AM41" s="356">
        <v>0.9969097222222222</v>
      </c>
      <c r="AN41" s="357">
        <v>350</v>
      </c>
      <c r="AO41" s="357">
        <v>1350</v>
      </c>
      <c r="AP41" s="357">
        <v>-0.001</v>
      </c>
      <c r="AQ41" s="357">
        <v>-0.001</v>
      </c>
      <c r="AR41" s="357">
        <v>1350</v>
      </c>
      <c r="AS41" s="357">
        <v>0.025</v>
      </c>
      <c r="AT41" s="357">
        <v>0.007</v>
      </c>
      <c r="AW41" s="221">
        <v>31</v>
      </c>
      <c r="AX41" s="222">
        <v>187.2</v>
      </c>
      <c r="AY41" s="324">
        <v>185</v>
      </c>
      <c r="AZ41" s="324">
        <v>191.2</v>
      </c>
      <c r="BA41" s="324">
        <v>177.2</v>
      </c>
      <c r="BB41" s="324">
        <v>189.4</v>
      </c>
      <c r="BC41" s="223">
        <v>186.5</v>
      </c>
      <c r="BD41" s="223">
        <v>168.9</v>
      </c>
      <c r="BE41" s="223">
        <v>184.5</v>
      </c>
      <c r="BF41" s="223">
        <v>171.3</v>
      </c>
      <c r="BG41" s="223">
        <v>174.3</v>
      </c>
      <c r="BH41" s="223">
        <v>180.6</v>
      </c>
      <c r="BI41" s="223">
        <v>183.9</v>
      </c>
      <c r="BJ41" s="223">
        <v>176.8</v>
      </c>
      <c r="BK41" s="223">
        <v>179.4</v>
      </c>
      <c r="BL41" s="223">
        <v>170.2</v>
      </c>
      <c r="BM41" s="223">
        <v>169</v>
      </c>
      <c r="BN41" s="223">
        <v>183.7</v>
      </c>
      <c r="BO41" s="57">
        <v>168.8</v>
      </c>
    </row>
    <row r="42" spans="1:67" ht="12.75">
      <c r="A42" s="221">
        <v>32</v>
      </c>
      <c r="B42" s="222">
        <v>188.3</v>
      </c>
      <c r="C42" s="223">
        <v>182.1</v>
      </c>
      <c r="D42" s="57">
        <v>184.4</v>
      </c>
      <c r="E42" s="224">
        <v>190.4</v>
      </c>
      <c r="F42" s="223">
        <v>183.9</v>
      </c>
      <c r="G42" s="225">
        <v>187.1</v>
      </c>
      <c r="H42" s="226">
        <v>178.1</v>
      </c>
      <c r="I42" s="227">
        <v>168.9</v>
      </c>
      <c r="J42" s="228">
        <v>174.8</v>
      </c>
      <c r="K42" s="229">
        <v>182.9</v>
      </c>
      <c r="L42" s="227">
        <v>178.4</v>
      </c>
      <c r="M42" s="225">
        <v>180.9</v>
      </c>
      <c r="N42" s="378"/>
      <c r="O42" s="379"/>
      <c r="X42" s="301">
        <v>217</v>
      </c>
      <c r="Y42" s="315">
        <v>6.1881</v>
      </c>
      <c r="Z42" s="303"/>
      <c r="AA42" s="304"/>
      <c r="AB42" s="305">
        <f t="shared" si="5"/>
        <v>0.006099999999999994</v>
      </c>
      <c r="AC42" s="306" t="e">
        <f t="shared" si="6"/>
        <v>#DIV/0!</v>
      </c>
      <c r="AL42" s="355">
        <v>38427</v>
      </c>
      <c r="AM42" s="356">
        <v>0.0038541666666666668</v>
      </c>
      <c r="AN42" s="357">
        <v>360</v>
      </c>
      <c r="AO42" s="357">
        <v>1350</v>
      </c>
      <c r="AP42" s="357">
        <v>0</v>
      </c>
      <c r="AQ42" s="357">
        <v>0.001</v>
      </c>
      <c r="AR42" s="357">
        <v>1350</v>
      </c>
      <c r="AS42" s="357">
        <v>-0.026</v>
      </c>
      <c r="AT42" s="357">
        <v>-0.014</v>
      </c>
      <c r="AW42" s="221">
        <v>32</v>
      </c>
      <c r="AX42" s="222">
        <v>184.5</v>
      </c>
      <c r="AY42" s="324">
        <v>192.8</v>
      </c>
      <c r="AZ42" s="324">
        <v>189.7</v>
      </c>
      <c r="BA42" s="324">
        <v>187.3</v>
      </c>
      <c r="BB42" s="324">
        <v>194.3</v>
      </c>
      <c r="BC42" s="223">
        <v>185.1</v>
      </c>
      <c r="BD42" s="223">
        <v>182.9</v>
      </c>
      <c r="BE42" s="223">
        <v>187</v>
      </c>
      <c r="BF42" s="223">
        <v>181.4</v>
      </c>
      <c r="BG42" s="223">
        <v>176.7</v>
      </c>
      <c r="BH42" s="223">
        <v>180</v>
      </c>
      <c r="BI42" s="223">
        <v>183.5</v>
      </c>
      <c r="BJ42" s="223">
        <v>178.8</v>
      </c>
      <c r="BK42" s="223">
        <v>182.9</v>
      </c>
      <c r="BL42" s="223">
        <v>178.4</v>
      </c>
      <c r="BM42" s="223">
        <v>180.9</v>
      </c>
      <c r="BN42" s="223">
        <v>179.6</v>
      </c>
      <c r="BO42" s="57">
        <v>183.3</v>
      </c>
    </row>
    <row r="43" spans="1:67" ht="12.75">
      <c r="A43" s="221">
        <v>33</v>
      </c>
      <c r="B43" s="222">
        <v>188.4</v>
      </c>
      <c r="C43" s="223">
        <v>187.8</v>
      </c>
      <c r="D43" s="57">
        <v>186.2</v>
      </c>
      <c r="E43" s="224">
        <v>191</v>
      </c>
      <c r="F43" s="223">
        <v>184.9</v>
      </c>
      <c r="G43" s="225">
        <v>186.2</v>
      </c>
      <c r="H43" s="226">
        <v>173.3</v>
      </c>
      <c r="I43" s="227">
        <v>170.6</v>
      </c>
      <c r="J43" s="228">
        <v>173.3</v>
      </c>
      <c r="K43" s="229">
        <v>183</v>
      </c>
      <c r="L43" s="227">
        <v>180.5</v>
      </c>
      <c r="M43" s="225">
        <v>179.6</v>
      </c>
      <c r="N43" s="378"/>
      <c r="O43" s="379"/>
      <c r="X43" s="301">
        <v>222</v>
      </c>
      <c r="Y43" s="315">
        <v>6.1576</v>
      </c>
      <c r="Z43" s="303"/>
      <c r="AA43" s="304"/>
      <c r="AB43" s="305">
        <f t="shared" si="5"/>
        <v>0</v>
      </c>
      <c r="AC43" s="306" t="e">
        <f t="shared" si="6"/>
        <v>#DIV/0!</v>
      </c>
      <c r="AL43" s="355">
        <v>38427</v>
      </c>
      <c r="AM43" s="356">
        <v>0.010798611111111111</v>
      </c>
      <c r="AN43" s="357">
        <v>370</v>
      </c>
      <c r="AO43" s="357">
        <v>1350</v>
      </c>
      <c r="AP43" s="357">
        <v>-0.001</v>
      </c>
      <c r="AQ43" s="357">
        <v>-0.001</v>
      </c>
      <c r="AR43" s="357">
        <v>1350</v>
      </c>
      <c r="AS43" s="357">
        <v>-0.006</v>
      </c>
      <c r="AT43" s="357">
        <v>0.018</v>
      </c>
      <c r="AW43" s="221">
        <v>33</v>
      </c>
      <c r="AX43" s="222">
        <v>183.9</v>
      </c>
      <c r="AY43" s="324">
        <v>188</v>
      </c>
      <c r="AZ43" s="324">
        <v>193.8</v>
      </c>
      <c r="BA43" s="324">
        <v>182.2</v>
      </c>
      <c r="BB43" s="324">
        <v>191.7</v>
      </c>
      <c r="BC43" s="223">
        <v>184.6</v>
      </c>
      <c r="BD43" s="223">
        <v>183</v>
      </c>
      <c r="BE43" s="223">
        <v>186.2</v>
      </c>
      <c r="BF43" s="223">
        <v>176.6</v>
      </c>
      <c r="BG43" s="223">
        <v>175.1</v>
      </c>
      <c r="BH43" s="223">
        <v>177</v>
      </c>
      <c r="BI43" s="223">
        <v>176.6</v>
      </c>
      <c r="BJ43" s="223">
        <v>175</v>
      </c>
      <c r="BK43" s="223">
        <v>184</v>
      </c>
      <c r="BL43" s="223">
        <v>180.5</v>
      </c>
      <c r="BM43" s="223">
        <v>179.6</v>
      </c>
      <c r="BN43" s="223">
        <v>180.9</v>
      </c>
      <c r="BO43" s="57">
        <v>182.3</v>
      </c>
    </row>
    <row r="44" spans="1:67" ht="12.75">
      <c r="A44" s="221">
        <v>34</v>
      </c>
      <c r="B44" s="222">
        <v>181.9</v>
      </c>
      <c r="C44" s="223">
        <v>183.1</v>
      </c>
      <c r="D44" s="57">
        <v>186.4</v>
      </c>
      <c r="E44" s="224">
        <v>185.1</v>
      </c>
      <c r="F44" s="223">
        <v>186.6</v>
      </c>
      <c r="G44" s="225">
        <v>186</v>
      </c>
      <c r="H44" s="226">
        <v>180.6</v>
      </c>
      <c r="I44" s="227">
        <v>169.2</v>
      </c>
      <c r="J44" s="228">
        <v>176.4</v>
      </c>
      <c r="K44" s="229">
        <v>183</v>
      </c>
      <c r="L44" s="227">
        <v>178.9</v>
      </c>
      <c r="M44" s="225">
        <v>180</v>
      </c>
      <c r="N44" s="378"/>
      <c r="O44" s="379"/>
      <c r="X44" s="301">
        <v>227</v>
      </c>
      <c r="Y44" s="315">
        <v>6.1576</v>
      </c>
      <c r="Z44" s="303"/>
      <c r="AA44" s="304"/>
      <c r="AB44" s="305">
        <f t="shared" si="5"/>
        <v>-0.0004999999999999005</v>
      </c>
      <c r="AC44" s="306" t="e">
        <f t="shared" si="6"/>
        <v>#DIV/0!</v>
      </c>
      <c r="AL44" s="355">
        <v>38427</v>
      </c>
      <c r="AM44" s="356">
        <v>0.017743055555555557</v>
      </c>
      <c r="AN44" s="357">
        <v>380</v>
      </c>
      <c r="AO44" s="357">
        <v>1350</v>
      </c>
      <c r="AP44" s="357">
        <v>-0.002</v>
      </c>
      <c r="AQ44" s="357">
        <v>-0.001</v>
      </c>
      <c r="AR44" s="357">
        <v>1350</v>
      </c>
      <c r="AS44" s="357">
        <v>-0.02</v>
      </c>
      <c r="AT44" s="357">
        <v>-0.018</v>
      </c>
      <c r="AW44" s="221">
        <v>34</v>
      </c>
      <c r="AX44" s="222">
        <v>184.8</v>
      </c>
      <c r="AY44" s="324">
        <v>193.8</v>
      </c>
      <c r="AZ44" s="324">
        <v>194.5</v>
      </c>
      <c r="BA44" s="324">
        <v>183.4</v>
      </c>
      <c r="BB44" s="324">
        <v>188.5</v>
      </c>
      <c r="BC44" s="223">
        <v>183.1</v>
      </c>
      <c r="BD44" s="223">
        <v>183</v>
      </c>
      <c r="BE44" s="223">
        <v>184.3</v>
      </c>
      <c r="BF44" s="223">
        <v>178.3</v>
      </c>
      <c r="BG44" s="223">
        <v>175.4</v>
      </c>
      <c r="BH44" s="223">
        <v>179.9</v>
      </c>
      <c r="BI44" s="223">
        <v>181.2</v>
      </c>
      <c r="BJ44" s="223">
        <v>173.7</v>
      </c>
      <c r="BK44" s="223">
        <v>178.9</v>
      </c>
      <c r="BL44" s="223">
        <v>178.9</v>
      </c>
      <c r="BM44" s="223">
        <v>180</v>
      </c>
      <c r="BN44" s="223">
        <v>177.9</v>
      </c>
      <c r="BO44" s="57">
        <v>181.8</v>
      </c>
    </row>
    <row r="45" spans="1:67" ht="12.75">
      <c r="A45" s="221">
        <v>35</v>
      </c>
      <c r="B45" s="222">
        <v>190.4</v>
      </c>
      <c r="C45" s="223">
        <v>183.9</v>
      </c>
      <c r="D45" s="57">
        <v>183.2</v>
      </c>
      <c r="E45" s="224">
        <v>185.9</v>
      </c>
      <c r="F45" s="223">
        <v>188.8</v>
      </c>
      <c r="G45" s="225">
        <v>186.8</v>
      </c>
      <c r="H45" s="226">
        <v>181.4</v>
      </c>
      <c r="I45" s="227">
        <v>176.2</v>
      </c>
      <c r="J45" s="228">
        <v>176.2</v>
      </c>
      <c r="K45" s="229">
        <v>181.2</v>
      </c>
      <c r="L45" s="227">
        <v>178.8</v>
      </c>
      <c r="M45" s="225">
        <v>177.4</v>
      </c>
      <c r="N45" s="378"/>
      <c r="O45" s="379"/>
      <c r="X45" s="301">
        <v>232</v>
      </c>
      <c r="Y45" s="315">
        <v>6.1601</v>
      </c>
      <c r="Z45" s="303"/>
      <c r="AA45" s="304"/>
      <c r="AB45" s="305">
        <f t="shared" si="5"/>
        <v>0</v>
      </c>
      <c r="AC45" s="306" t="e">
        <f t="shared" si="6"/>
        <v>#DIV/0!</v>
      </c>
      <c r="AL45" s="355">
        <v>38427</v>
      </c>
      <c r="AM45" s="356">
        <v>0.0246875</v>
      </c>
      <c r="AN45" s="357">
        <v>390</v>
      </c>
      <c r="AO45" s="357">
        <v>1350</v>
      </c>
      <c r="AP45" s="357">
        <v>-0.001</v>
      </c>
      <c r="AQ45" s="357">
        <v>0</v>
      </c>
      <c r="AR45" s="357">
        <v>1350</v>
      </c>
      <c r="AS45" s="357">
        <v>0.008</v>
      </c>
      <c r="AT45" s="357">
        <v>-0.016</v>
      </c>
      <c r="AW45" s="221">
        <v>35</v>
      </c>
      <c r="AX45" s="222">
        <v>190.4</v>
      </c>
      <c r="AY45" s="324">
        <v>198.2</v>
      </c>
      <c r="AZ45" s="324">
        <v>198.9</v>
      </c>
      <c r="BA45" s="324">
        <v>183.7</v>
      </c>
      <c r="BB45" s="324">
        <v>192.1</v>
      </c>
      <c r="BC45" s="223">
        <v>189.1</v>
      </c>
      <c r="BD45" s="223">
        <v>181.2</v>
      </c>
      <c r="BE45" s="223">
        <v>184.5</v>
      </c>
      <c r="BF45" s="223">
        <v>177</v>
      </c>
      <c r="BG45" s="223">
        <v>179.5</v>
      </c>
      <c r="BH45" s="223">
        <v>181.1</v>
      </c>
      <c r="BI45" s="223">
        <v>180.6</v>
      </c>
      <c r="BJ45" s="223">
        <v>171.1</v>
      </c>
      <c r="BK45" s="223">
        <v>178.7</v>
      </c>
      <c r="BL45" s="223">
        <v>178.8</v>
      </c>
      <c r="BM45" s="223">
        <v>177.4</v>
      </c>
      <c r="BN45" s="223">
        <v>182.9</v>
      </c>
      <c r="BO45" s="57">
        <v>179</v>
      </c>
    </row>
    <row r="46" spans="1:67" ht="12.75">
      <c r="A46" s="221">
        <v>36</v>
      </c>
      <c r="B46" s="222">
        <v>188.5</v>
      </c>
      <c r="C46" s="223">
        <v>186.8</v>
      </c>
      <c r="D46" s="57">
        <v>186.7</v>
      </c>
      <c r="E46" s="224">
        <v>194.2</v>
      </c>
      <c r="F46" s="223">
        <v>189</v>
      </c>
      <c r="G46" s="225">
        <v>188.2</v>
      </c>
      <c r="H46" s="226">
        <v>180.2</v>
      </c>
      <c r="I46" s="227">
        <v>175.1</v>
      </c>
      <c r="J46" s="228">
        <v>175.6</v>
      </c>
      <c r="K46" s="229">
        <v>182.3</v>
      </c>
      <c r="L46" s="227">
        <v>181.3</v>
      </c>
      <c r="M46" s="225">
        <v>183.4</v>
      </c>
      <c r="N46" s="378"/>
      <c r="O46" s="379"/>
      <c r="X46" s="301">
        <v>237</v>
      </c>
      <c r="Y46" s="315">
        <v>6.1601</v>
      </c>
      <c r="Z46" s="303"/>
      <c r="AA46" s="304"/>
      <c r="AB46" s="305">
        <f t="shared" si="5"/>
        <v>0.008859999999999956</v>
      </c>
      <c r="AC46" s="306" t="e">
        <f t="shared" si="6"/>
        <v>#DIV/0!</v>
      </c>
      <c r="AL46" s="355">
        <v>38427</v>
      </c>
      <c r="AM46" s="356">
        <v>0.03163194444444444</v>
      </c>
      <c r="AN46" s="357">
        <v>400</v>
      </c>
      <c r="AO46" s="357">
        <v>1350</v>
      </c>
      <c r="AP46" s="357">
        <v>0</v>
      </c>
      <c r="AQ46" s="357">
        <v>-0.001</v>
      </c>
      <c r="AR46" s="357">
        <v>1350</v>
      </c>
      <c r="AS46" s="357">
        <v>0.014</v>
      </c>
      <c r="AT46" s="357">
        <v>-0.01</v>
      </c>
      <c r="AW46" s="221">
        <v>36</v>
      </c>
      <c r="AX46" s="222">
        <v>187.3</v>
      </c>
      <c r="AY46" s="324">
        <v>187.5</v>
      </c>
      <c r="AZ46" s="324">
        <v>192.9</v>
      </c>
      <c r="BA46" s="324">
        <v>184.1</v>
      </c>
      <c r="BB46" s="324">
        <v>195.6</v>
      </c>
      <c r="BC46" s="223">
        <v>194.6</v>
      </c>
      <c r="BD46" s="223">
        <v>182.3</v>
      </c>
      <c r="BE46" s="223">
        <v>188</v>
      </c>
      <c r="BF46" s="223">
        <v>178.4</v>
      </c>
      <c r="BG46" s="223">
        <v>177.1</v>
      </c>
      <c r="BH46" s="223">
        <v>183.4</v>
      </c>
      <c r="BI46" s="223">
        <v>181.1</v>
      </c>
      <c r="BJ46" s="223">
        <v>173</v>
      </c>
      <c r="BK46" s="223">
        <v>180.3</v>
      </c>
      <c r="BL46" s="223">
        <v>181.3</v>
      </c>
      <c r="BM46" s="223">
        <v>183.4</v>
      </c>
      <c r="BN46" s="223">
        <v>184.8</v>
      </c>
      <c r="BO46" s="57">
        <v>182.2</v>
      </c>
    </row>
    <row r="47" spans="1:67" ht="12.75">
      <c r="A47" s="221">
        <v>37</v>
      </c>
      <c r="B47" s="222">
        <v>189.6</v>
      </c>
      <c r="C47" s="223">
        <v>184.7</v>
      </c>
      <c r="D47" s="57">
        <v>183.4</v>
      </c>
      <c r="E47" s="224">
        <v>188</v>
      </c>
      <c r="F47" s="223">
        <v>185.1</v>
      </c>
      <c r="G47" s="225">
        <v>183.9</v>
      </c>
      <c r="H47" s="226">
        <v>180.6</v>
      </c>
      <c r="I47" s="227">
        <v>176</v>
      </c>
      <c r="J47" s="228">
        <v>168.4</v>
      </c>
      <c r="K47" s="229">
        <v>182.9</v>
      </c>
      <c r="L47" s="227">
        <v>178.5</v>
      </c>
      <c r="M47" s="225">
        <v>180.6</v>
      </c>
      <c r="N47" s="378"/>
      <c r="O47" s="379"/>
      <c r="X47" s="301">
        <v>242</v>
      </c>
      <c r="Y47" s="315">
        <v>6.1158</v>
      </c>
      <c r="Z47" s="303"/>
      <c r="AA47" s="304"/>
      <c r="AB47" s="305">
        <f t="shared" si="5"/>
        <v>0</v>
      </c>
      <c r="AC47" s="306" t="e">
        <f t="shared" si="6"/>
        <v>#DIV/0!</v>
      </c>
      <c r="AL47" s="355">
        <v>38427</v>
      </c>
      <c r="AM47" s="356">
        <v>0.03857638888888889</v>
      </c>
      <c r="AN47" s="357">
        <v>410</v>
      </c>
      <c r="AO47" s="357">
        <v>1350</v>
      </c>
      <c r="AP47" s="357">
        <v>-0.001</v>
      </c>
      <c r="AQ47" s="357">
        <v>-0.002</v>
      </c>
      <c r="AR47" s="357">
        <v>1350</v>
      </c>
      <c r="AS47" s="357">
        <v>0.02</v>
      </c>
      <c r="AT47" s="357">
        <v>-0.013</v>
      </c>
      <c r="AW47" s="221">
        <v>37</v>
      </c>
      <c r="AX47" s="222">
        <v>188.3</v>
      </c>
      <c r="AY47" s="324">
        <v>189.9</v>
      </c>
      <c r="AZ47" s="324">
        <v>192.2</v>
      </c>
      <c r="BA47" s="324">
        <v>183.4</v>
      </c>
      <c r="BB47" s="324">
        <v>188.7</v>
      </c>
      <c r="BC47" s="223">
        <v>187.2</v>
      </c>
      <c r="BD47" s="223">
        <v>182.9</v>
      </c>
      <c r="BE47" s="223">
        <v>187.2</v>
      </c>
      <c r="BF47" s="223">
        <v>180.9</v>
      </c>
      <c r="BG47" s="223">
        <v>176.6</v>
      </c>
      <c r="BH47" s="223">
        <v>181.1</v>
      </c>
      <c r="BI47" s="223">
        <v>183.9</v>
      </c>
      <c r="BJ47" s="223">
        <v>172.8</v>
      </c>
      <c r="BK47" s="223">
        <v>183.7</v>
      </c>
      <c r="BL47" s="223">
        <v>178.5</v>
      </c>
      <c r="BM47" s="223">
        <v>180.6</v>
      </c>
      <c r="BN47" s="223">
        <v>181.1</v>
      </c>
      <c r="BO47" s="57">
        <v>179.8</v>
      </c>
    </row>
    <row r="48" spans="1:67" ht="12.75">
      <c r="A48" s="221">
        <v>38</v>
      </c>
      <c r="B48" s="222">
        <v>187.8</v>
      </c>
      <c r="C48" s="223">
        <v>188.9</v>
      </c>
      <c r="D48" s="57">
        <v>189.2</v>
      </c>
      <c r="E48" s="224">
        <v>185.1</v>
      </c>
      <c r="F48" s="223">
        <v>184.8</v>
      </c>
      <c r="G48" s="225">
        <v>183</v>
      </c>
      <c r="H48" s="226">
        <v>178.3</v>
      </c>
      <c r="I48" s="227">
        <v>170.5</v>
      </c>
      <c r="J48" s="228">
        <v>172.9</v>
      </c>
      <c r="K48" s="229">
        <v>181.5</v>
      </c>
      <c r="L48" s="227">
        <v>179.1</v>
      </c>
      <c r="M48" s="225">
        <v>183.1</v>
      </c>
      <c r="N48" s="378"/>
      <c r="O48" s="379"/>
      <c r="X48" s="301">
        <v>247</v>
      </c>
      <c r="Y48" s="315">
        <v>6.1158</v>
      </c>
      <c r="Z48" s="303"/>
      <c r="AA48" s="304"/>
      <c r="AB48" s="305">
        <f t="shared" si="5"/>
        <v>-0.00033999999999991817</v>
      </c>
      <c r="AC48" s="306" t="e">
        <f t="shared" si="6"/>
        <v>#DIV/0!</v>
      </c>
      <c r="AL48" s="355">
        <v>38427</v>
      </c>
      <c r="AM48" s="356">
        <v>0.04553240740740741</v>
      </c>
      <c r="AN48" s="357">
        <v>420</v>
      </c>
      <c r="AO48" s="357">
        <v>1350</v>
      </c>
      <c r="AP48" s="357">
        <v>-0.001</v>
      </c>
      <c r="AQ48" s="357">
        <v>-0.001</v>
      </c>
      <c r="AR48" s="357">
        <v>1350</v>
      </c>
      <c r="AS48" s="357">
        <v>-0.004</v>
      </c>
      <c r="AT48" s="357">
        <v>-0.018</v>
      </c>
      <c r="AW48" s="221">
        <v>38</v>
      </c>
      <c r="AX48" s="222">
        <v>183.1</v>
      </c>
      <c r="AY48" s="324">
        <v>191.4</v>
      </c>
      <c r="AZ48" s="324">
        <v>190.9</v>
      </c>
      <c r="BA48" s="324">
        <v>183.9</v>
      </c>
      <c r="BB48" s="324">
        <v>193.8</v>
      </c>
      <c r="BC48" s="223">
        <v>193</v>
      </c>
      <c r="BD48" s="223">
        <v>181.5</v>
      </c>
      <c r="BE48" s="223">
        <v>185.2</v>
      </c>
      <c r="BF48" s="223">
        <v>177.9</v>
      </c>
      <c r="BG48" s="223">
        <v>178.4</v>
      </c>
      <c r="BH48" s="223">
        <v>183.1</v>
      </c>
      <c r="BI48" s="223">
        <v>184.8</v>
      </c>
      <c r="BJ48" s="223">
        <v>174.7</v>
      </c>
      <c r="BK48" s="223">
        <v>182.7</v>
      </c>
      <c r="BL48" s="223">
        <v>179.1</v>
      </c>
      <c r="BM48" s="223">
        <v>183.1</v>
      </c>
      <c r="BN48" s="223">
        <v>186.5</v>
      </c>
      <c r="BO48" s="57">
        <v>178.9</v>
      </c>
    </row>
    <row r="49" spans="1:67" ht="12.75">
      <c r="A49" s="221">
        <v>39</v>
      </c>
      <c r="B49" s="222">
        <v>188.9</v>
      </c>
      <c r="C49" s="223">
        <v>181.6</v>
      </c>
      <c r="D49" s="57">
        <v>185.2</v>
      </c>
      <c r="E49" s="224">
        <v>185</v>
      </c>
      <c r="F49" s="223">
        <v>186.5</v>
      </c>
      <c r="G49" s="225">
        <v>181.8</v>
      </c>
      <c r="H49" s="226">
        <v>178</v>
      </c>
      <c r="I49" s="227">
        <v>172.8</v>
      </c>
      <c r="J49" s="228">
        <v>171.4</v>
      </c>
      <c r="K49" s="229">
        <v>178.1</v>
      </c>
      <c r="L49" s="227">
        <v>175</v>
      </c>
      <c r="M49" s="225">
        <v>177.4</v>
      </c>
      <c r="N49" s="378"/>
      <c r="O49" s="379"/>
      <c r="X49" s="301">
        <v>252</v>
      </c>
      <c r="Y49" s="315">
        <v>6.1175</v>
      </c>
      <c r="Z49" s="303"/>
      <c r="AA49" s="304"/>
      <c r="AB49" s="305">
        <f t="shared" si="5"/>
        <v>0</v>
      </c>
      <c r="AC49" s="306" t="e">
        <f t="shared" si="6"/>
        <v>#DIV/0!</v>
      </c>
      <c r="AL49" s="355">
        <v>38427</v>
      </c>
      <c r="AM49" s="356">
        <v>0.05247685185185185</v>
      </c>
      <c r="AN49" s="357">
        <v>430</v>
      </c>
      <c r="AO49" s="357">
        <v>1350</v>
      </c>
      <c r="AP49" s="357">
        <v>-0.001</v>
      </c>
      <c r="AQ49" s="357">
        <v>-0.003</v>
      </c>
      <c r="AR49" s="357">
        <v>1350</v>
      </c>
      <c r="AS49" s="357">
        <v>0.006</v>
      </c>
      <c r="AT49" s="357">
        <v>0.01</v>
      </c>
      <c r="AW49" s="221">
        <v>39</v>
      </c>
      <c r="AX49" s="222">
        <v>182.3</v>
      </c>
      <c r="AY49" s="324">
        <v>187</v>
      </c>
      <c r="AZ49" s="324">
        <v>187.2</v>
      </c>
      <c r="BA49" s="324">
        <v>183.2</v>
      </c>
      <c r="BB49" s="324">
        <v>194.2</v>
      </c>
      <c r="BC49" s="223">
        <v>182</v>
      </c>
      <c r="BD49" s="223">
        <v>178.1</v>
      </c>
      <c r="BE49" s="223">
        <v>179.2</v>
      </c>
      <c r="BF49" s="223">
        <v>178.3</v>
      </c>
      <c r="BG49" s="223">
        <v>175.6</v>
      </c>
      <c r="BH49" s="223">
        <v>182.6</v>
      </c>
      <c r="BI49" s="223">
        <v>183.7</v>
      </c>
      <c r="BJ49" s="223">
        <v>174.1</v>
      </c>
      <c r="BK49" s="223">
        <v>180.8</v>
      </c>
      <c r="BL49" s="223">
        <v>175</v>
      </c>
      <c r="BM49" s="223">
        <v>177.4</v>
      </c>
      <c r="BN49" s="223">
        <v>182.1</v>
      </c>
      <c r="BO49" s="57">
        <v>177.7</v>
      </c>
    </row>
    <row r="50" spans="1:67" ht="12.75">
      <c r="A50" s="221">
        <v>40</v>
      </c>
      <c r="B50" s="222">
        <v>190.1</v>
      </c>
      <c r="C50" s="223">
        <v>184.1</v>
      </c>
      <c r="D50" s="57">
        <v>180.5</v>
      </c>
      <c r="E50" s="224">
        <v>184.7</v>
      </c>
      <c r="F50" s="223">
        <v>185.5</v>
      </c>
      <c r="G50" s="225">
        <v>186.2</v>
      </c>
      <c r="H50" s="226">
        <v>183.4</v>
      </c>
      <c r="I50" s="227">
        <v>169.2</v>
      </c>
      <c r="J50" s="228">
        <v>171.5</v>
      </c>
      <c r="K50" s="229">
        <v>178.3</v>
      </c>
      <c r="L50" s="227">
        <v>179.4</v>
      </c>
      <c r="M50" s="225">
        <v>177.5</v>
      </c>
      <c r="N50" s="378"/>
      <c r="O50" s="379"/>
      <c r="X50" s="301">
        <v>257</v>
      </c>
      <c r="Y50" s="315">
        <v>6.1175</v>
      </c>
      <c r="Z50" s="303"/>
      <c r="AA50" s="304"/>
      <c r="AB50" s="305">
        <f t="shared" si="5"/>
        <v>0.005480000000000018</v>
      </c>
      <c r="AC50" s="306" t="e">
        <f t="shared" si="6"/>
        <v>#DIV/0!</v>
      </c>
      <c r="AL50" s="355">
        <v>38427</v>
      </c>
      <c r="AM50" s="356">
        <v>0.0594212962962963</v>
      </c>
      <c r="AN50" s="357">
        <v>440</v>
      </c>
      <c r="AO50" s="357">
        <v>1350</v>
      </c>
      <c r="AP50" s="357">
        <v>0</v>
      </c>
      <c r="AQ50" s="357">
        <v>0</v>
      </c>
      <c r="AR50" s="357">
        <v>1350</v>
      </c>
      <c r="AS50" s="357">
        <v>0.02</v>
      </c>
      <c r="AT50" s="357">
        <v>0.011</v>
      </c>
      <c r="AW50" s="221">
        <v>40</v>
      </c>
      <c r="AX50" s="222">
        <v>189.7</v>
      </c>
      <c r="AY50" s="324">
        <v>193.9</v>
      </c>
      <c r="AZ50" s="324">
        <v>198.5</v>
      </c>
      <c r="BA50" s="324">
        <v>181.5</v>
      </c>
      <c r="BB50" s="324">
        <v>190.2</v>
      </c>
      <c r="BC50" s="223">
        <v>186.8</v>
      </c>
      <c r="BD50" s="223">
        <v>178.3</v>
      </c>
      <c r="BE50" s="223">
        <v>183.2</v>
      </c>
      <c r="BF50" s="223">
        <v>178.4</v>
      </c>
      <c r="BG50" s="223">
        <v>177.1</v>
      </c>
      <c r="BH50" s="223">
        <v>182.2</v>
      </c>
      <c r="BI50" s="223">
        <v>179.4</v>
      </c>
      <c r="BJ50" s="223">
        <v>177.3</v>
      </c>
      <c r="BK50" s="223">
        <v>180.4</v>
      </c>
      <c r="BL50" s="223">
        <v>179.4</v>
      </c>
      <c r="BM50" s="223">
        <v>177.5</v>
      </c>
      <c r="BN50" s="223">
        <v>180.9</v>
      </c>
      <c r="BO50" s="57">
        <v>182.2</v>
      </c>
    </row>
    <row r="51" spans="1:67" ht="12.75">
      <c r="A51" s="221">
        <v>41</v>
      </c>
      <c r="B51" s="222">
        <v>192.3</v>
      </c>
      <c r="C51" s="223">
        <v>182.5</v>
      </c>
      <c r="D51" s="57">
        <v>186.3</v>
      </c>
      <c r="E51" s="224">
        <v>190</v>
      </c>
      <c r="F51" s="223">
        <v>184</v>
      </c>
      <c r="G51" s="225">
        <v>183.2</v>
      </c>
      <c r="H51" s="226">
        <v>180.2</v>
      </c>
      <c r="I51" s="227">
        <v>172</v>
      </c>
      <c r="J51" s="228">
        <v>171.5</v>
      </c>
      <c r="K51" s="229">
        <v>181.6</v>
      </c>
      <c r="L51" s="227">
        <v>176.9</v>
      </c>
      <c r="M51" s="225">
        <v>177.7</v>
      </c>
      <c r="N51" s="378"/>
      <c r="O51" s="379"/>
      <c r="X51" s="316">
        <v>262</v>
      </c>
      <c r="Y51" s="315">
        <v>6.0901</v>
      </c>
      <c r="Z51" s="303"/>
      <c r="AA51" s="304"/>
      <c r="AB51" s="305">
        <f t="shared" si="5"/>
        <v>0</v>
      </c>
      <c r="AC51" s="306" t="e">
        <f t="shared" si="6"/>
        <v>#DIV/0!</v>
      </c>
      <c r="AL51" s="355">
        <v>38427</v>
      </c>
      <c r="AM51" s="356">
        <v>0.06636574074074074</v>
      </c>
      <c r="AN51" s="357">
        <v>450</v>
      </c>
      <c r="AO51" s="357">
        <v>1350</v>
      </c>
      <c r="AP51" s="357">
        <v>-0.002</v>
      </c>
      <c r="AQ51" s="357">
        <v>-0.001</v>
      </c>
      <c r="AR51" s="357">
        <v>1350</v>
      </c>
      <c r="AS51" s="357">
        <v>-0.01</v>
      </c>
      <c r="AT51" s="357">
        <v>-0.02</v>
      </c>
      <c r="AW51" s="221">
        <v>41</v>
      </c>
      <c r="AX51" s="222">
        <v>185</v>
      </c>
      <c r="AY51" s="324">
        <v>197.8</v>
      </c>
      <c r="AZ51" s="324">
        <v>193.6</v>
      </c>
      <c r="BA51" s="324">
        <v>182.8</v>
      </c>
      <c r="BB51" s="324">
        <v>187.2</v>
      </c>
      <c r="BC51" s="223">
        <v>183.5</v>
      </c>
      <c r="BD51" s="223">
        <v>181.6</v>
      </c>
      <c r="BE51" s="223">
        <v>180.4</v>
      </c>
      <c r="BF51" s="223">
        <v>174.4</v>
      </c>
      <c r="BG51" s="223">
        <v>176.4</v>
      </c>
      <c r="BH51" s="223">
        <v>181.1</v>
      </c>
      <c r="BI51" s="223">
        <v>182.3</v>
      </c>
      <c r="BJ51" s="223">
        <v>179.7</v>
      </c>
      <c r="BK51" s="223">
        <v>178.5</v>
      </c>
      <c r="BL51" s="223">
        <v>176.9</v>
      </c>
      <c r="BM51" s="223">
        <v>177.7</v>
      </c>
      <c r="BN51" s="223">
        <v>181.8</v>
      </c>
      <c r="BO51" s="57">
        <v>180.7</v>
      </c>
    </row>
    <row r="52" spans="1:67" ht="12.75">
      <c r="A52" s="221">
        <v>42</v>
      </c>
      <c r="B52" s="222">
        <v>189.8</v>
      </c>
      <c r="C52" s="223">
        <v>184.8</v>
      </c>
      <c r="D52" s="57">
        <v>182.4</v>
      </c>
      <c r="E52" s="224">
        <v>187.8</v>
      </c>
      <c r="F52" s="223">
        <v>180.9</v>
      </c>
      <c r="G52" s="225">
        <v>186.6</v>
      </c>
      <c r="H52" s="226">
        <v>180.6</v>
      </c>
      <c r="I52" s="227">
        <v>171.7</v>
      </c>
      <c r="J52" s="228">
        <v>175.1</v>
      </c>
      <c r="K52" s="229">
        <v>182.5</v>
      </c>
      <c r="L52" s="227">
        <v>181.1</v>
      </c>
      <c r="M52" s="225">
        <v>174.7</v>
      </c>
      <c r="N52" s="378"/>
      <c r="O52" s="379"/>
      <c r="X52" s="301">
        <v>267</v>
      </c>
      <c r="Y52" s="302">
        <v>6.0901</v>
      </c>
      <c r="Z52" s="303"/>
      <c r="AA52" s="304"/>
      <c r="AB52" s="305">
        <f t="shared" si="5"/>
        <v>0.005079999999999885</v>
      </c>
      <c r="AC52" s="306" t="e">
        <f t="shared" si="6"/>
        <v>#DIV/0!</v>
      </c>
      <c r="AL52" s="355">
        <v>38427</v>
      </c>
      <c r="AM52" s="356">
        <v>0.07331018518518519</v>
      </c>
      <c r="AN52" s="357">
        <v>460</v>
      </c>
      <c r="AO52" s="357">
        <v>1350</v>
      </c>
      <c r="AP52" s="357">
        <v>-0.001</v>
      </c>
      <c r="AQ52" s="357">
        <v>-0.001</v>
      </c>
      <c r="AR52" s="357">
        <v>1350</v>
      </c>
      <c r="AS52" s="357">
        <v>-0.031</v>
      </c>
      <c r="AT52" s="357">
        <v>0.018</v>
      </c>
      <c r="AW52" s="221">
        <v>42</v>
      </c>
      <c r="AX52" s="222">
        <v>185.9</v>
      </c>
      <c r="AY52" s="324">
        <v>192.7</v>
      </c>
      <c r="AZ52" s="324">
        <v>190.8</v>
      </c>
      <c r="BA52" s="324">
        <v>182.5</v>
      </c>
      <c r="BB52" s="324">
        <v>188.5</v>
      </c>
      <c r="BC52" s="223">
        <v>186.6</v>
      </c>
      <c r="BD52" s="223">
        <v>182.5</v>
      </c>
      <c r="BE52" s="223">
        <v>183.1</v>
      </c>
      <c r="BF52" s="223">
        <v>177.2</v>
      </c>
      <c r="BG52" s="223">
        <v>176.9</v>
      </c>
      <c r="BH52" s="223">
        <v>178</v>
      </c>
      <c r="BI52" s="223">
        <v>180.6</v>
      </c>
      <c r="BJ52" s="223">
        <v>172.9</v>
      </c>
      <c r="BK52" s="223">
        <v>176</v>
      </c>
      <c r="BL52" s="223">
        <v>181.1</v>
      </c>
      <c r="BM52" s="223">
        <v>174.7</v>
      </c>
      <c r="BN52" s="223">
        <v>181.7</v>
      </c>
      <c r="BO52" s="57">
        <v>179.1</v>
      </c>
    </row>
    <row r="53" spans="1:67" ht="12.75">
      <c r="A53" s="221">
        <v>43</v>
      </c>
      <c r="B53" s="222">
        <v>183.6</v>
      </c>
      <c r="C53" s="223">
        <v>185.1</v>
      </c>
      <c r="D53" s="57">
        <v>182.4</v>
      </c>
      <c r="E53" s="224">
        <v>183.2</v>
      </c>
      <c r="F53" s="223">
        <v>184.5</v>
      </c>
      <c r="G53" s="225">
        <v>181.6</v>
      </c>
      <c r="H53" s="226">
        <v>176.6</v>
      </c>
      <c r="I53" s="227">
        <v>176.8</v>
      </c>
      <c r="J53" s="228">
        <v>175.6</v>
      </c>
      <c r="K53" s="229">
        <v>183.5</v>
      </c>
      <c r="L53" s="227">
        <v>182.3</v>
      </c>
      <c r="M53" s="225">
        <v>184.5</v>
      </c>
      <c r="N53" s="378"/>
      <c r="O53" s="379"/>
      <c r="X53" s="301">
        <v>272</v>
      </c>
      <c r="Y53" s="302">
        <v>6.0647</v>
      </c>
      <c r="Z53" s="303"/>
      <c r="AA53" s="304"/>
      <c r="AB53" s="305">
        <f t="shared" si="5"/>
        <v>0</v>
      </c>
      <c r="AC53" s="306" t="e">
        <f t="shared" si="6"/>
        <v>#DIV/0!</v>
      </c>
      <c r="AL53" s="355">
        <v>38427</v>
      </c>
      <c r="AM53" s="356">
        <v>0.08025462962962963</v>
      </c>
      <c r="AN53" s="357">
        <v>470</v>
      </c>
      <c r="AO53" s="357">
        <v>1350</v>
      </c>
      <c r="AP53" s="357">
        <v>-0.002</v>
      </c>
      <c r="AQ53" s="357">
        <v>0</v>
      </c>
      <c r="AR53" s="357">
        <v>1350</v>
      </c>
      <c r="AS53" s="357">
        <v>0.001</v>
      </c>
      <c r="AT53" s="357">
        <v>0.002</v>
      </c>
      <c r="AW53" s="221">
        <v>43</v>
      </c>
      <c r="AX53" s="222">
        <v>186.4</v>
      </c>
      <c r="AY53" s="324">
        <v>191.8</v>
      </c>
      <c r="AZ53" s="324">
        <v>191.9</v>
      </c>
      <c r="BA53" s="324">
        <v>179.8</v>
      </c>
      <c r="BB53" s="324">
        <v>188.7</v>
      </c>
      <c r="BC53" s="223">
        <v>189.6</v>
      </c>
      <c r="BD53" s="223">
        <v>183.5</v>
      </c>
      <c r="BE53" s="223">
        <v>187.7</v>
      </c>
      <c r="BF53" s="223">
        <v>179.9</v>
      </c>
      <c r="BG53" s="223">
        <v>178.8</v>
      </c>
      <c r="BH53" s="223">
        <v>180.4</v>
      </c>
      <c r="BI53" s="223">
        <v>179.1</v>
      </c>
      <c r="BJ53" s="223">
        <v>174.3</v>
      </c>
      <c r="BK53" s="223">
        <v>184.1</v>
      </c>
      <c r="BL53" s="223">
        <v>182.3</v>
      </c>
      <c r="BM53" s="223">
        <v>184.5</v>
      </c>
      <c r="BN53" s="223">
        <v>179.6</v>
      </c>
      <c r="BO53" s="57">
        <v>184</v>
      </c>
    </row>
    <row r="54" spans="1:67" ht="12.75">
      <c r="A54" s="221">
        <v>44</v>
      </c>
      <c r="B54" s="222">
        <v>185.8</v>
      </c>
      <c r="C54" s="223">
        <v>183.6</v>
      </c>
      <c r="D54" s="57">
        <v>179.8</v>
      </c>
      <c r="E54" s="224">
        <v>185.8</v>
      </c>
      <c r="F54" s="223">
        <v>186.6</v>
      </c>
      <c r="G54" s="225">
        <v>187.2</v>
      </c>
      <c r="H54" s="226">
        <v>181.1</v>
      </c>
      <c r="I54" s="227">
        <v>169.9</v>
      </c>
      <c r="J54" s="228">
        <v>173.9</v>
      </c>
      <c r="K54" s="229">
        <v>178.2</v>
      </c>
      <c r="L54" s="227">
        <v>176.4</v>
      </c>
      <c r="M54" s="225">
        <v>176.8</v>
      </c>
      <c r="N54" s="378"/>
      <c r="O54" s="379"/>
      <c r="X54" s="301">
        <v>277</v>
      </c>
      <c r="Y54" s="302">
        <v>6.0647</v>
      </c>
      <c r="Z54" s="303"/>
      <c r="AA54" s="304"/>
      <c r="AB54" s="305">
        <f t="shared" si="5"/>
        <v>-0.0009199999999999875</v>
      </c>
      <c r="AC54" s="306" t="e">
        <f t="shared" si="6"/>
        <v>#DIV/0!</v>
      </c>
      <c r="AL54" s="355">
        <v>38427</v>
      </c>
      <c r="AM54" s="356">
        <v>0.08719907407407407</v>
      </c>
      <c r="AN54" s="357">
        <v>480</v>
      </c>
      <c r="AO54" s="357">
        <v>1350</v>
      </c>
      <c r="AP54" s="357">
        <v>0</v>
      </c>
      <c r="AQ54" s="357">
        <v>-0.001</v>
      </c>
      <c r="AR54" s="357">
        <v>1350</v>
      </c>
      <c r="AS54" s="357">
        <v>-0.013</v>
      </c>
      <c r="AT54" s="357">
        <v>0.029</v>
      </c>
      <c r="AW54" s="221">
        <v>44</v>
      </c>
      <c r="AX54" s="222">
        <v>188.3</v>
      </c>
      <c r="AY54" s="324">
        <v>193.7</v>
      </c>
      <c r="AZ54" s="324">
        <v>192.7</v>
      </c>
      <c r="BA54" s="324">
        <v>179.1</v>
      </c>
      <c r="BB54" s="324">
        <v>190.3</v>
      </c>
      <c r="BC54" s="223">
        <v>187</v>
      </c>
      <c r="BD54" s="223">
        <v>178.2</v>
      </c>
      <c r="BE54" s="223">
        <v>183.1</v>
      </c>
      <c r="BF54" s="223">
        <v>177.7</v>
      </c>
      <c r="BG54" s="223">
        <v>177.2</v>
      </c>
      <c r="BH54" s="223">
        <v>179.3</v>
      </c>
      <c r="BI54" s="223">
        <v>183.2</v>
      </c>
      <c r="BJ54" s="223">
        <v>174.4</v>
      </c>
      <c r="BK54" s="223">
        <v>181.3</v>
      </c>
      <c r="BL54" s="223">
        <v>176.4</v>
      </c>
      <c r="BM54" s="223">
        <v>176.8</v>
      </c>
      <c r="BN54" s="223">
        <v>181.4</v>
      </c>
      <c r="BO54" s="57">
        <v>182.4</v>
      </c>
    </row>
    <row r="55" spans="1:67" ht="12.75">
      <c r="A55" s="221">
        <v>45</v>
      </c>
      <c r="B55" s="222">
        <v>183.9</v>
      </c>
      <c r="C55" s="223">
        <v>183.5</v>
      </c>
      <c r="D55" s="57">
        <v>184.6</v>
      </c>
      <c r="E55" s="224">
        <v>187.9</v>
      </c>
      <c r="F55" s="223">
        <v>189.2</v>
      </c>
      <c r="G55" s="225">
        <v>187.3</v>
      </c>
      <c r="H55" s="226">
        <v>179.7</v>
      </c>
      <c r="I55" s="227">
        <v>168</v>
      </c>
      <c r="J55" s="228">
        <v>175.4</v>
      </c>
      <c r="K55" s="229">
        <v>177.2</v>
      </c>
      <c r="L55" s="227">
        <v>179.2</v>
      </c>
      <c r="M55" s="225">
        <v>185.3</v>
      </c>
      <c r="N55" s="378"/>
      <c r="O55" s="379"/>
      <c r="X55" s="301">
        <v>282</v>
      </c>
      <c r="Y55" s="302">
        <v>6.0693</v>
      </c>
      <c r="Z55" s="303"/>
      <c r="AA55" s="304"/>
      <c r="AB55" s="305">
        <f t="shared" si="5"/>
        <v>0</v>
      </c>
      <c r="AC55" s="306" t="e">
        <f t="shared" si="6"/>
        <v>#DIV/0!</v>
      </c>
      <c r="AL55" s="355">
        <v>38427</v>
      </c>
      <c r="AM55" s="356">
        <v>0.09414351851851853</v>
      </c>
      <c r="AN55" s="357">
        <v>490</v>
      </c>
      <c r="AO55" s="357">
        <v>1350</v>
      </c>
      <c r="AP55" s="357">
        <v>-0.002</v>
      </c>
      <c r="AQ55" s="357">
        <v>-0.002</v>
      </c>
      <c r="AR55" s="357">
        <v>1350</v>
      </c>
      <c r="AS55" s="357">
        <v>0.008</v>
      </c>
      <c r="AT55" s="357">
        <v>-0.017</v>
      </c>
      <c r="AW55" s="221">
        <v>45</v>
      </c>
      <c r="AX55" s="222">
        <v>181.9</v>
      </c>
      <c r="AY55" s="324">
        <v>192.2</v>
      </c>
      <c r="AZ55" s="324">
        <v>189.9</v>
      </c>
      <c r="BA55" s="324">
        <v>180.4</v>
      </c>
      <c r="BB55" s="324">
        <v>188.8</v>
      </c>
      <c r="BC55" s="223">
        <v>188.7</v>
      </c>
      <c r="BD55" s="223">
        <v>177.2</v>
      </c>
      <c r="BE55" s="223">
        <v>184.2</v>
      </c>
      <c r="BF55" s="223">
        <v>177.6</v>
      </c>
      <c r="BG55" s="223">
        <v>177.3</v>
      </c>
      <c r="BH55" s="223">
        <v>179.8</v>
      </c>
      <c r="BI55" s="223">
        <v>178.4</v>
      </c>
      <c r="BJ55" s="223">
        <v>173.4</v>
      </c>
      <c r="BK55" s="223">
        <v>180.1</v>
      </c>
      <c r="BL55" s="223">
        <v>179.2</v>
      </c>
      <c r="BM55" s="223">
        <v>185.3</v>
      </c>
      <c r="BN55" s="223">
        <v>179.2</v>
      </c>
      <c r="BO55" s="57">
        <v>181.3</v>
      </c>
    </row>
    <row r="56" spans="1:67" ht="12.75">
      <c r="A56" s="221">
        <v>46</v>
      </c>
      <c r="B56" s="222">
        <v>184.4</v>
      </c>
      <c r="C56" s="223">
        <v>182.3</v>
      </c>
      <c r="D56" s="57">
        <v>181.3</v>
      </c>
      <c r="E56" s="224">
        <v>187.2</v>
      </c>
      <c r="F56" s="223">
        <v>181.5</v>
      </c>
      <c r="G56" s="225">
        <v>182.7</v>
      </c>
      <c r="H56" s="226">
        <v>179.4</v>
      </c>
      <c r="I56" s="227">
        <v>172.3</v>
      </c>
      <c r="J56" s="228">
        <v>174.3</v>
      </c>
      <c r="K56" s="229">
        <v>182.3</v>
      </c>
      <c r="L56" s="227">
        <v>180.5</v>
      </c>
      <c r="M56" s="225">
        <v>180.5</v>
      </c>
      <c r="N56" s="378"/>
      <c r="O56" s="379"/>
      <c r="X56" s="301">
        <v>287</v>
      </c>
      <c r="Y56" s="302">
        <v>6.0693</v>
      </c>
      <c r="Z56" s="303"/>
      <c r="AA56" s="304"/>
      <c r="AB56" s="305">
        <f t="shared" si="5"/>
        <v>0.007580000000000098</v>
      </c>
      <c r="AC56" s="306" t="e">
        <f t="shared" si="6"/>
        <v>#DIV/0!</v>
      </c>
      <c r="AL56" s="355">
        <v>38427</v>
      </c>
      <c r="AM56" s="356">
        <v>0.10108796296296296</v>
      </c>
      <c r="AN56" s="357">
        <v>500</v>
      </c>
      <c r="AO56" s="357">
        <v>1350</v>
      </c>
      <c r="AP56" s="357">
        <v>-0.001</v>
      </c>
      <c r="AQ56" s="357">
        <v>-0.002</v>
      </c>
      <c r="AR56" s="357">
        <v>1350</v>
      </c>
      <c r="AS56" s="357">
        <v>0.01</v>
      </c>
      <c r="AT56" s="357">
        <v>-0.047</v>
      </c>
      <c r="AW56" s="221">
        <v>46</v>
      </c>
      <c r="AX56" s="222">
        <v>186.7</v>
      </c>
      <c r="AY56" s="324">
        <v>197.2</v>
      </c>
      <c r="AZ56" s="324">
        <v>192.1</v>
      </c>
      <c r="BA56" s="324">
        <v>184.8</v>
      </c>
      <c r="BB56" s="324">
        <v>195.3</v>
      </c>
      <c r="BC56" s="223">
        <v>186.9</v>
      </c>
      <c r="BD56" s="223">
        <v>182.3</v>
      </c>
      <c r="BE56" s="223">
        <v>185.7</v>
      </c>
      <c r="BF56" s="223">
        <v>180.5</v>
      </c>
      <c r="BG56" s="223">
        <v>179.3</v>
      </c>
      <c r="BH56" s="223">
        <v>180.7</v>
      </c>
      <c r="BI56" s="223">
        <v>181.2</v>
      </c>
      <c r="BJ56" s="223">
        <v>172.3</v>
      </c>
      <c r="BK56" s="223">
        <v>183.2</v>
      </c>
      <c r="BL56" s="223">
        <v>180.5</v>
      </c>
      <c r="BM56" s="223">
        <v>180.5</v>
      </c>
      <c r="BN56" s="223">
        <v>182.4</v>
      </c>
      <c r="BO56" s="57">
        <v>180.8</v>
      </c>
    </row>
    <row r="57" spans="1:67" ht="12.75">
      <c r="A57" s="221">
        <v>47</v>
      </c>
      <c r="B57" s="222">
        <v>183.3</v>
      </c>
      <c r="C57" s="223">
        <v>180.7</v>
      </c>
      <c r="D57" s="57">
        <v>179.8</v>
      </c>
      <c r="E57" s="224">
        <v>187.2</v>
      </c>
      <c r="F57" s="223">
        <v>181.3</v>
      </c>
      <c r="G57" s="225">
        <v>183.6</v>
      </c>
      <c r="H57" s="226">
        <v>180.1</v>
      </c>
      <c r="I57" s="227">
        <v>173.1</v>
      </c>
      <c r="J57" s="228">
        <v>178.2</v>
      </c>
      <c r="K57" s="229">
        <v>176.6</v>
      </c>
      <c r="L57" s="227">
        <v>176.3</v>
      </c>
      <c r="M57" s="225">
        <v>175.5</v>
      </c>
      <c r="N57" s="378"/>
      <c r="O57" s="379"/>
      <c r="X57" s="301">
        <v>292</v>
      </c>
      <c r="Y57" s="302">
        <v>6.0314</v>
      </c>
      <c r="Z57" s="303"/>
      <c r="AA57" s="304"/>
      <c r="AB57" s="305">
        <f t="shared" si="5"/>
        <v>0</v>
      </c>
      <c r="AC57" s="306" t="e">
        <f t="shared" si="6"/>
        <v>#DIV/0!</v>
      </c>
      <c r="AL57" s="355">
        <v>38427</v>
      </c>
      <c r="AM57" s="356">
        <v>0.10803240740740742</v>
      </c>
      <c r="AN57" s="357">
        <v>510</v>
      </c>
      <c r="AO57" s="357">
        <v>1350</v>
      </c>
      <c r="AP57" s="357">
        <v>-0.002</v>
      </c>
      <c r="AQ57" s="357">
        <v>-0.001</v>
      </c>
      <c r="AR57" s="357">
        <v>1350</v>
      </c>
      <c r="AS57" s="357">
        <v>0.013</v>
      </c>
      <c r="AT57" s="357">
        <v>-0.017</v>
      </c>
      <c r="AW57" s="221">
        <v>47</v>
      </c>
      <c r="AX57" s="222">
        <v>186.2</v>
      </c>
      <c r="AY57" s="324">
        <v>188.7</v>
      </c>
      <c r="AZ57" s="324">
        <v>190.3</v>
      </c>
      <c r="BA57" s="324">
        <v>182.8</v>
      </c>
      <c r="BB57" s="324">
        <v>192.7</v>
      </c>
      <c r="BC57" s="223">
        <v>187.1</v>
      </c>
      <c r="BD57" s="223">
        <v>176.6</v>
      </c>
      <c r="BE57" s="223">
        <v>181.3</v>
      </c>
      <c r="BF57" s="223">
        <v>180.6</v>
      </c>
      <c r="BG57" s="223">
        <v>177.8</v>
      </c>
      <c r="BH57" s="223">
        <v>177.9</v>
      </c>
      <c r="BI57" s="223">
        <v>183.7</v>
      </c>
      <c r="BJ57" s="223">
        <v>175.7</v>
      </c>
      <c r="BK57" s="223">
        <v>182.7</v>
      </c>
      <c r="BL57" s="223">
        <v>176.3</v>
      </c>
      <c r="BM57" s="223">
        <v>175.5</v>
      </c>
      <c r="BN57" s="223">
        <v>180.9</v>
      </c>
      <c r="BO57" s="57">
        <v>178.9</v>
      </c>
    </row>
    <row r="58" spans="1:67" ht="12.75">
      <c r="A58" s="221">
        <v>48</v>
      </c>
      <c r="B58" s="222">
        <v>182.9</v>
      </c>
      <c r="C58" s="223">
        <v>178</v>
      </c>
      <c r="D58" s="57">
        <v>179.4</v>
      </c>
      <c r="E58" s="224">
        <v>182.7</v>
      </c>
      <c r="F58" s="223">
        <v>182.8</v>
      </c>
      <c r="G58" s="225">
        <v>183</v>
      </c>
      <c r="H58" s="226">
        <v>179.3</v>
      </c>
      <c r="I58" s="227">
        <v>174.6</v>
      </c>
      <c r="J58" s="228">
        <v>169</v>
      </c>
      <c r="K58" s="229">
        <v>182.2</v>
      </c>
      <c r="L58" s="227">
        <v>179.5</v>
      </c>
      <c r="M58" s="225">
        <v>179.7</v>
      </c>
      <c r="N58" s="378"/>
      <c r="O58" s="379"/>
      <c r="X58" s="301">
        <v>297</v>
      </c>
      <c r="Y58" s="302">
        <v>6.0314</v>
      </c>
      <c r="Z58" s="303"/>
      <c r="AA58" s="304"/>
      <c r="AB58" s="305">
        <f t="shared" si="5"/>
        <v>0.005119999999999969</v>
      </c>
      <c r="AC58" s="306" t="e">
        <f t="shared" si="6"/>
        <v>#DIV/0!</v>
      </c>
      <c r="AL58" s="355">
        <v>38427</v>
      </c>
      <c r="AM58" s="356">
        <v>0.11497685185185186</v>
      </c>
      <c r="AN58" s="357">
        <v>520</v>
      </c>
      <c r="AO58" s="357">
        <v>1350</v>
      </c>
      <c r="AP58" s="357">
        <v>0</v>
      </c>
      <c r="AQ58" s="357">
        <v>-0.001</v>
      </c>
      <c r="AR58" s="357">
        <v>1350</v>
      </c>
      <c r="AS58" s="357">
        <v>0.01</v>
      </c>
      <c r="AT58" s="357">
        <v>-0.017</v>
      </c>
      <c r="AW58" s="221">
        <v>48</v>
      </c>
      <c r="AX58" s="222">
        <v>190.3</v>
      </c>
      <c r="AY58" s="324">
        <v>193.7</v>
      </c>
      <c r="AZ58" s="324">
        <v>191.8</v>
      </c>
      <c r="BA58" s="324">
        <v>184.9</v>
      </c>
      <c r="BB58" s="324">
        <v>193.7</v>
      </c>
      <c r="BC58" s="223">
        <v>190</v>
      </c>
      <c r="BD58" s="223">
        <v>182.2</v>
      </c>
      <c r="BE58" s="223">
        <v>181.9</v>
      </c>
      <c r="BF58" s="223">
        <v>178.7</v>
      </c>
      <c r="BG58" s="223">
        <v>177.3</v>
      </c>
      <c r="BH58" s="223">
        <v>180.7</v>
      </c>
      <c r="BI58" s="223">
        <v>180.3</v>
      </c>
      <c r="BJ58" s="223">
        <v>174.1</v>
      </c>
      <c r="BK58" s="223">
        <v>180.2</v>
      </c>
      <c r="BL58" s="223">
        <v>179.5</v>
      </c>
      <c r="BM58" s="223">
        <v>179.7</v>
      </c>
      <c r="BN58" s="223">
        <v>182.9</v>
      </c>
      <c r="BO58" s="57">
        <v>179.3</v>
      </c>
    </row>
    <row r="59" spans="1:67" ht="12.75">
      <c r="A59" s="221">
        <v>49</v>
      </c>
      <c r="B59" s="222">
        <v>178.1</v>
      </c>
      <c r="C59" s="223">
        <v>175.3</v>
      </c>
      <c r="D59" s="57">
        <v>177.4</v>
      </c>
      <c r="E59" s="224">
        <v>186.7</v>
      </c>
      <c r="F59" s="223">
        <v>184.2</v>
      </c>
      <c r="G59" s="225">
        <v>182.3</v>
      </c>
      <c r="H59" s="226">
        <v>179.1</v>
      </c>
      <c r="I59" s="227">
        <v>170.6</v>
      </c>
      <c r="J59" s="228">
        <v>176</v>
      </c>
      <c r="K59" s="229">
        <v>175.9</v>
      </c>
      <c r="L59" s="227">
        <v>178.8</v>
      </c>
      <c r="M59" s="225">
        <v>178.7</v>
      </c>
      <c r="N59" s="378"/>
      <c r="O59" s="379"/>
      <c r="X59" s="301">
        <v>302</v>
      </c>
      <c r="Y59" s="302">
        <v>6.0058</v>
      </c>
      <c r="Z59" s="303"/>
      <c r="AA59" s="304"/>
      <c r="AB59" s="305">
        <f t="shared" si="5"/>
        <v>0</v>
      </c>
      <c r="AC59" s="306" t="e">
        <f t="shared" si="6"/>
        <v>#DIV/0!</v>
      </c>
      <c r="AL59" s="355">
        <v>38427</v>
      </c>
      <c r="AM59" s="356">
        <v>0.12192129629629629</v>
      </c>
      <c r="AN59" s="357">
        <v>530</v>
      </c>
      <c r="AO59" s="357">
        <v>1350</v>
      </c>
      <c r="AP59" s="357">
        <v>-0.001</v>
      </c>
      <c r="AQ59" s="357">
        <v>0</v>
      </c>
      <c r="AR59" s="357">
        <v>1350</v>
      </c>
      <c r="AS59" s="357">
        <v>0.043</v>
      </c>
      <c r="AT59" s="357">
        <v>0.008</v>
      </c>
      <c r="AW59" s="221">
        <v>49</v>
      </c>
      <c r="AX59" s="222">
        <v>187.9</v>
      </c>
      <c r="AY59" s="324">
        <v>195.5</v>
      </c>
      <c r="AZ59" s="324">
        <v>189.7</v>
      </c>
      <c r="BA59" s="324">
        <v>183.5</v>
      </c>
      <c r="BB59" s="324">
        <v>190.7</v>
      </c>
      <c r="BC59" s="223">
        <v>184.9</v>
      </c>
      <c r="BD59" s="223">
        <v>175.9</v>
      </c>
      <c r="BE59" s="223">
        <v>184.1</v>
      </c>
      <c r="BF59" s="223">
        <v>178.7</v>
      </c>
      <c r="BG59" s="223">
        <v>177.4</v>
      </c>
      <c r="BH59" s="223">
        <v>179.4</v>
      </c>
      <c r="BI59" s="223">
        <v>181.9</v>
      </c>
      <c r="BJ59" s="223">
        <v>178.4</v>
      </c>
      <c r="BK59" s="223">
        <v>186</v>
      </c>
      <c r="BL59" s="223">
        <v>178.8</v>
      </c>
      <c r="BM59" s="223">
        <v>178.7</v>
      </c>
      <c r="BN59" s="223">
        <v>181.4</v>
      </c>
      <c r="BO59" s="57">
        <v>179.3</v>
      </c>
    </row>
    <row r="60" spans="1:67" ht="12.75">
      <c r="A60" s="221">
        <v>50</v>
      </c>
      <c r="B60" s="222">
        <v>179.7</v>
      </c>
      <c r="C60" s="223">
        <v>180.7</v>
      </c>
      <c r="D60" s="57">
        <v>173.9</v>
      </c>
      <c r="E60" s="224">
        <v>183.4</v>
      </c>
      <c r="F60" s="223">
        <v>187.5</v>
      </c>
      <c r="G60" s="225">
        <v>183.5</v>
      </c>
      <c r="H60" s="226">
        <v>171.6</v>
      </c>
      <c r="I60" s="227">
        <v>177</v>
      </c>
      <c r="J60" s="228">
        <v>173.8</v>
      </c>
      <c r="K60" s="229">
        <v>180.6</v>
      </c>
      <c r="L60" s="227">
        <v>182.9</v>
      </c>
      <c r="M60" s="225">
        <v>179.4</v>
      </c>
      <c r="N60" s="378"/>
      <c r="O60" s="379"/>
      <c r="X60" s="301">
        <v>307</v>
      </c>
      <c r="Y60" s="302">
        <v>6.0058</v>
      </c>
      <c r="Z60" s="303"/>
      <c r="AA60" s="304"/>
      <c r="AB60" s="305">
        <f t="shared" si="5"/>
        <v>0.0030400000000000206</v>
      </c>
      <c r="AC60" s="306" t="e">
        <f t="shared" si="6"/>
        <v>#DIV/0!</v>
      </c>
      <c r="AL60" s="355">
        <v>38427</v>
      </c>
      <c r="AM60" s="356">
        <v>0.12886574074074073</v>
      </c>
      <c r="AN60" s="357">
        <v>540</v>
      </c>
      <c r="AO60" s="357">
        <v>1350</v>
      </c>
      <c r="AP60" s="357">
        <v>-0.001</v>
      </c>
      <c r="AQ60" s="357">
        <v>-0.001</v>
      </c>
      <c r="AR60" s="357">
        <v>1350</v>
      </c>
      <c r="AS60" s="357">
        <v>-0.006</v>
      </c>
      <c r="AT60" s="357">
        <v>-0.014</v>
      </c>
      <c r="AW60" s="221">
        <v>50</v>
      </c>
      <c r="AX60" s="222">
        <v>187.3</v>
      </c>
      <c r="AY60" s="324">
        <v>196.6</v>
      </c>
      <c r="AZ60" s="324">
        <v>194</v>
      </c>
      <c r="BA60" s="324">
        <v>184.3</v>
      </c>
      <c r="BB60" s="324">
        <v>192.8</v>
      </c>
      <c r="BC60" s="223">
        <v>186.5</v>
      </c>
      <c r="BD60" s="223">
        <v>180.6</v>
      </c>
      <c r="BE60" s="223">
        <v>185.7</v>
      </c>
      <c r="BF60" s="223">
        <v>178.2</v>
      </c>
      <c r="BG60" s="223">
        <v>178.4</v>
      </c>
      <c r="BH60" s="223">
        <v>184.6</v>
      </c>
      <c r="BI60" s="223">
        <v>179.2</v>
      </c>
      <c r="BJ60" s="223">
        <v>175.7</v>
      </c>
      <c r="BK60" s="223">
        <v>183.3</v>
      </c>
      <c r="BL60" s="223">
        <v>182.9</v>
      </c>
      <c r="BM60" s="223">
        <v>179.4</v>
      </c>
      <c r="BN60" s="223">
        <v>184.1</v>
      </c>
      <c r="BO60" s="57">
        <v>178.8</v>
      </c>
    </row>
    <row r="61" spans="1:67" ht="12.75">
      <c r="A61" s="221">
        <v>51</v>
      </c>
      <c r="B61" s="222">
        <v>185.3</v>
      </c>
      <c r="C61" s="223">
        <v>181</v>
      </c>
      <c r="D61" s="57">
        <v>185.6</v>
      </c>
      <c r="E61" s="224">
        <v>184.2</v>
      </c>
      <c r="F61" s="223">
        <v>184.6</v>
      </c>
      <c r="G61" s="225">
        <v>181.8</v>
      </c>
      <c r="H61" s="226">
        <v>186.1</v>
      </c>
      <c r="I61" s="227">
        <v>171.6</v>
      </c>
      <c r="J61" s="228">
        <v>170.9</v>
      </c>
      <c r="K61" s="229">
        <v>185.6</v>
      </c>
      <c r="L61" s="227">
        <v>179.3</v>
      </c>
      <c r="M61" s="225">
        <v>180</v>
      </c>
      <c r="N61" s="378"/>
      <c r="O61" s="379"/>
      <c r="X61" s="301">
        <v>312</v>
      </c>
      <c r="Y61" s="302">
        <v>5.9906</v>
      </c>
      <c r="Z61" s="303"/>
      <c r="AA61" s="304"/>
      <c r="AB61" s="305">
        <f t="shared" si="5"/>
        <v>0</v>
      </c>
      <c r="AC61" s="306" t="e">
        <f t="shared" si="6"/>
        <v>#DIV/0!</v>
      </c>
      <c r="AL61" s="355">
        <v>38427</v>
      </c>
      <c r="AM61" s="356">
        <v>0.1358101851851852</v>
      </c>
      <c r="AN61" s="357">
        <v>550</v>
      </c>
      <c r="AO61" s="357">
        <v>1350</v>
      </c>
      <c r="AP61" s="357">
        <v>-0.002</v>
      </c>
      <c r="AQ61" s="357">
        <v>-0.001</v>
      </c>
      <c r="AR61" s="357">
        <v>1350</v>
      </c>
      <c r="AS61" s="357">
        <v>-0.029</v>
      </c>
      <c r="AT61" s="357">
        <v>-0.004</v>
      </c>
      <c r="AW61" s="221">
        <v>51</v>
      </c>
      <c r="AX61" s="222">
        <v>186.3</v>
      </c>
      <c r="AY61" s="324">
        <v>192.4</v>
      </c>
      <c r="AZ61" s="324">
        <v>189.5</v>
      </c>
      <c r="BA61" s="324">
        <v>182.7</v>
      </c>
      <c r="BB61" s="324">
        <v>190.7</v>
      </c>
      <c r="BC61" s="223">
        <v>188.9</v>
      </c>
      <c r="BD61" s="223">
        <v>185.6</v>
      </c>
      <c r="BE61" s="223">
        <v>183.8</v>
      </c>
      <c r="BF61" s="223">
        <v>183.8</v>
      </c>
      <c r="BG61" s="223">
        <v>179.5</v>
      </c>
      <c r="BH61" s="223">
        <v>179.8</v>
      </c>
      <c r="BI61" s="223">
        <v>181.5</v>
      </c>
      <c r="BJ61" s="223">
        <v>176.8</v>
      </c>
      <c r="BK61" s="223">
        <v>182.9</v>
      </c>
      <c r="BL61" s="223">
        <v>179.3</v>
      </c>
      <c r="BM61" s="223">
        <v>180</v>
      </c>
      <c r="BN61" s="223">
        <v>179.4</v>
      </c>
      <c r="BO61" s="57">
        <v>179.1</v>
      </c>
    </row>
    <row r="62" spans="1:67" ht="12.75">
      <c r="A62" s="221">
        <v>52</v>
      </c>
      <c r="B62" s="222">
        <v>179.7</v>
      </c>
      <c r="C62" s="223">
        <v>179.7</v>
      </c>
      <c r="D62" s="57">
        <v>182.2</v>
      </c>
      <c r="E62" s="224">
        <v>183.4</v>
      </c>
      <c r="F62" s="223">
        <v>181.6</v>
      </c>
      <c r="G62" s="225">
        <v>183.9</v>
      </c>
      <c r="H62" s="226">
        <v>180.3</v>
      </c>
      <c r="I62" s="227">
        <v>169.2</v>
      </c>
      <c r="J62" s="228">
        <v>173</v>
      </c>
      <c r="K62" s="229">
        <v>175.4</v>
      </c>
      <c r="L62" s="227">
        <v>180.2</v>
      </c>
      <c r="M62" s="225">
        <v>180.5</v>
      </c>
      <c r="N62" s="378"/>
      <c r="O62" s="379"/>
      <c r="X62" s="301">
        <v>317</v>
      </c>
      <c r="Y62" s="302">
        <v>5.9906</v>
      </c>
      <c r="Z62" s="303"/>
      <c r="AA62" s="304"/>
      <c r="AB62" s="305">
        <f t="shared" si="5"/>
        <v>0.005279999999999951</v>
      </c>
      <c r="AC62" s="306" t="e">
        <f t="shared" si="6"/>
        <v>#DIV/0!</v>
      </c>
      <c r="AL62" s="355">
        <v>38427</v>
      </c>
      <c r="AM62" s="356">
        <v>0.14275462962962962</v>
      </c>
      <c r="AN62" s="357">
        <v>560</v>
      </c>
      <c r="AO62" s="357">
        <v>1350</v>
      </c>
      <c r="AP62" s="357">
        <v>-0.001</v>
      </c>
      <c r="AQ62" s="357">
        <v>-0.001</v>
      </c>
      <c r="AR62" s="357">
        <v>1350</v>
      </c>
      <c r="AS62" s="357">
        <v>0.007</v>
      </c>
      <c r="AT62" s="357">
        <v>0.018</v>
      </c>
      <c r="AW62" s="221">
        <v>52</v>
      </c>
      <c r="AX62" s="222">
        <v>189.6</v>
      </c>
      <c r="AY62" s="324">
        <v>194.2</v>
      </c>
      <c r="AZ62" s="324">
        <v>188.8</v>
      </c>
      <c r="BA62" s="324">
        <v>181.5</v>
      </c>
      <c r="BB62" s="324">
        <v>193.6</v>
      </c>
      <c r="BC62" s="223">
        <v>186.8</v>
      </c>
      <c r="BD62" s="223">
        <v>175.4</v>
      </c>
      <c r="BE62" s="223">
        <v>179.5</v>
      </c>
      <c r="BF62" s="223">
        <v>176.5</v>
      </c>
      <c r="BG62" s="223">
        <v>171.2</v>
      </c>
      <c r="BH62" s="223">
        <v>176.4</v>
      </c>
      <c r="BI62" s="223">
        <v>179</v>
      </c>
      <c r="BJ62" s="223">
        <v>172.5</v>
      </c>
      <c r="BK62" s="223">
        <v>181.6</v>
      </c>
      <c r="BL62" s="223">
        <v>180.2</v>
      </c>
      <c r="BM62" s="223">
        <v>180.5</v>
      </c>
      <c r="BN62" s="223">
        <v>180.7</v>
      </c>
      <c r="BO62" s="57">
        <v>179.4</v>
      </c>
    </row>
    <row r="63" spans="1:67" ht="12.75">
      <c r="A63" s="221">
        <v>53</v>
      </c>
      <c r="B63" s="222">
        <v>178.5</v>
      </c>
      <c r="C63" s="223">
        <v>181.4</v>
      </c>
      <c r="D63" s="57">
        <v>178.9</v>
      </c>
      <c r="E63" s="224">
        <v>185.6</v>
      </c>
      <c r="F63" s="223">
        <v>184.4</v>
      </c>
      <c r="G63" s="225">
        <v>182.6</v>
      </c>
      <c r="H63" s="226">
        <v>175.7</v>
      </c>
      <c r="I63" s="227">
        <v>169.7</v>
      </c>
      <c r="J63" s="228">
        <v>175.2</v>
      </c>
      <c r="K63" s="229">
        <v>182.9</v>
      </c>
      <c r="L63" s="227">
        <v>179.3</v>
      </c>
      <c r="M63" s="225">
        <v>176.6</v>
      </c>
      <c r="N63" s="378"/>
      <c r="O63" s="379"/>
      <c r="X63" s="301">
        <v>322</v>
      </c>
      <c r="Y63" s="302">
        <v>5.9642</v>
      </c>
      <c r="Z63" s="303"/>
      <c r="AA63" s="304"/>
      <c r="AB63" s="305">
        <f t="shared" si="5"/>
        <v>0</v>
      </c>
      <c r="AC63" s="306" t="e">
        <f t="shared" si="6"/>
        <v>#DIV/0!</v>
      </c>
      <c r="AL63" s="355">
        <v>38427</v>
      </c>
      <c r="AM63" s="356">
        <v>0.1496990740740741</v>
      </c>
      <c r="AN63" s="357">
        <v>570</v>
      </c>
      <c r="AO63" s="357">
        <v>1350</v>
      </c>
      <c r="AP63" s="357">
        <v>-0.002</v>
      </c>
      <c r="AQ63" s="357">
        <v>-0.001</v>
      </c>
      <c r="AR63" s="357">
        <v>1350</v>
      </c>
      <c r="AS63" s="357">
        <v>0</v>
      </c>
      <c r="AT63" s="357">
        <v>0.001</v>
      </c>
      <c r="AW63" s="221">
        <v>53</v>
      </c>
      <c r="AX63" s="222">
        <v>188.6</v>
      </c>
      <c r="AY63" s="324">
        <v>195.8</v>
      </c>
      <c r="AZ63" s="324">
        <v>190.2</v>
      </c>
      <c r="BA63" s="324">
        <v>180.1</v>
      </c>
      <c r="BB63" s="324">
        <v>191</v>
      </c>
      <c r="BC63" s="223">
        <v>189.5</v>
      </c>
      <c r="BD63" s="223">
        <v>182.9</v>
      </c>
      <c r="BE63" s="223">
        <v>185.8</v>
      </c>
      <c r="BF63" s="223">
        <v>177</v>
      </c>
      <c r="BG63" s="223">
        <v>178.3</v>
      </c>
      <c r="BH63" s="223">
        <v>177.2</v>
      </c>
      <c r="BI63" s="223">
        <v>181.5</v>
      </c>
      <c r="BJ63" s="223">
        <v>175.5</v>
      </c>
      <c r="BK63" s="223">
        <v>180.7</v>
      </c>
      <c r="BL63" s="223">
        <v>179.3</v>
      </c>
      <c r="BM63" s="223">
        <v>176.6</v>
      </c>
      <c r="BN63" s="223">
        <v>180.4</v>
      </c>
      <c r="BO63" s="57">
        <v>180.7</v>
      </c>
    </row>
    <row r="64" spans="1:67" ht="12.75">
      <c r="A64" s="221">
        <v>54</v>
      </c>
      <c r="B64" s="222">
        <v>178.3</v>
      </c>
      <c r="C64" s="223">
        <v>175.7</v>
      </c>
      <c r="D64" s="57">
        <v>175.3</v>
      </c>
      <c r="E64" s="224">
        <v>186.9</v>
      </c>
      <c r="F64" s="223">
        <v>182</v>
      </c>
      <c r="G64" s="225">
        <v>186.9</v>
      </c>
      <c r="H64" s="226">
        <v>180.8</v>
      </c>
      <c r="I64" s="227">
        <v>170.1</v>
      </c>
      <c r="J64" s="228">
        <v>173.2</v>
      </c>
      <c r="K64" s="229">
        <v>182.5</v>
      </c>
      <c r="L64" s="227">
        <v>180.2</v>
      </c>
      <c r="M64" s="225">
        <v>177.4</v>
      </c>
      <c r="N64" s="378"/>
      <c r="O64" s="379"/>
      <c r="X64" s="301">
        <v>327</v>
      </c>
      <c r="Y64" s="302">
        <v>5.9642</v>
      </c>
      <c r="Z64" s="303"/>
      <c r="AA64" s="304"/>
      <c r="AB64" s="305">
        <f t="shared" si="5"/>
        <v>0.0007600000000000051</v>
      </c>
      <c r="AC64" s="306" t="e">
        <f t="shared" si="6"/>
        <v>#DIV/0!</v>
      </c>
      <c r="AL64" s="355">
        <v>38427</v>
      </c>
      <c r="AM64" s="356">
        <v>0.15664351851851852</v>
      </c>
      <c r="AN64" s="357">
        <v>580</v>
      </c>
      <c r="AO64" s="357">
        <v>1350</v>
      </c>
      <c r="AP64" s="357">
        <v>-0.001</v>
      </c>
      <c r="AQ64" s="357">
        <v>-0.001</v>
      </c>
      <c r="AR64" s="357">
        <v>1350</v>
      </c>
      <c r="AS64" s="357">
        <v>0.009</v>
      </c>
      <c r="AT64" s="357">
        <v>0.01</v>
      </c>
      <c r="AW64" s="221">
        <v>54</v>
      </c>
      <c r="AX64" s="222">
        <v>187.8</v>
      </c>
      <c r="AY64" s="324">
        <v>191.9</v>
      </c>
      <c r="AZ64" s="324">
        <v>188.3</v>
      </c>
      <c r="BA64" s="324">
        <v>181.3</v>
      </c>
      <c r="BB64" s="324">
        <v>188.5</v>
      </c>
      <c r="BC64" s="223">
        <v>189.8</v>
      </c>
      <c r="BD64" s="223">
        <v>182.5</v>
      </c>
      <c r="BE64" s="223">
        <v>183.1</v>
      </c>
      <c r="BF64" s="223">
        <v>176.3</v>
      </c>
      <c r="BG64" s="223">
        <v>177.8</v>
      </c>
      <c r="BH64" s="223">
        <v>178.4</v>
      </c>
      <c r="BI64" s="223">
        <v>178.3</v>
      </c>
      <c r="BJ64" s="223">
        <v>174</v>
      </c>
      <c r="BK64" s="223">
        <v>181</v>
      </c>
      <c r="BL64" s="223">
        <v>180.2</v>
      </c>
      <c r="BM64" s="223">
        <v>177.4</v>
      </c>
      <c r="BN64" s="223">
        <v>181.4</v>
      </c>
      <c r="BO64" s="57">
        <v>184.8</v>
      </c>
    </row>
    <row r="65" spans="1:67" ht="12.75">
      <c r="A65" s="221">
        <v>55</v>
      </c>
      <c r="B65" s="222">
        <v>174.3</v>
      </c>
      <c r="C65" s="223">
        <v>178.6</v>
      </c>
      <c r="D65" s="57">
        <v>180</v>
      </c>
      <c r="E65" s="224">
        <v>182.4</v>
      </c>
      <c r="F65" s="223">
        <v>183.3</v>
      </c>
      <c r="G65" s="225">
        <v>184.8</v>
      </c>
      <c r="H65" s="226">
        <v>175.5</v>
      </c>
      <c r="I65" s="227">
        <v>172.1</v>
      </c>
      <c r="J65" s="228">
        <v>172</v>
      </c>
      <c r="K65" s="229">
        <v>175.9</v>
      </c>
      <c r="L65" s="227">
        <v>178</v>
      </c>
      <c r="M65" s="225">
        <v>179.9</v>
      </c>
      <c r="N65" s="378"/>
      <c r="O65" s="379"/>
      <c r="X65" s="301">
        <v>332</v>
      </c>
      <c r="Y65" s="302">
        <v>5.9604</v>
      </c>
      <c r="Z65" s="303"/>
      <c r="AA65" s="304"/>
      <c r="AB65" s="305">
        <f t="shared" si="5"/>
        <v>0</v>
      </c>
      <c r="AC65" s="306" t="e">
        <f t="shared" si="6"/>
        <v>#DIV/0!</v>
      </c>
      <c r="AL65" s="355">
        <v>38427</v>
      </c>
      <c r="AM65" s="356">
        <v>0.16358796296296296</v>
      </c>
      <c r="AN65" s="357">
        <v>590</v>
      </c>
      <c r="AO65" s="357">
        <v>1350</v>
      </c>
      <c r="AP65" s="357">
        <v>-0.001</v>
      </c>
      <c r="AQ65" s="357">
        <v>-0.001</v>
      </c>
      <c r="AR65" s="357">
        <v>1350</v>
      </c>
      <c r="AS65" s="357">
        <v>-0.035</v>
      </c>
      <c r="AT65" s="357">
        <v>0.004</v>
      </c>
      <c r="AW65" s="221">
        <v>55</v>
      </c>
      <c r="AX65" s="222">
        <v>188.5</v>
      </c>
      <c r="AY65" s="324">
        <v>191.2</v>
      </c>
      <c r="AZ65" s="324">
        <v>185.1</v>
      </c>
      <c r="BA65" s="324">
        <v>179.8</v>
      </c>
      <c r="BB65" s="324">
        <v>188.4</v>
      </c>
      <c r="BC65" s="223">
        <v>181.5</v>
      </c>
      <c r="BD65" s="223">
        <v>175.9</v>
      </c>
      <c r="BE65" s="223">
        <v>179.1</v>
      </c>
      <c r="BF65" s="223">
        <v>176.8</v>
      </c>
      <c r="BG65" s="223">
        <v>177.6</v>
      </c>
      <c r="BH65" s="223">
        <v>177.4</v>
      </c>
      <c r="BI65" s="223">
        <v>180.3</v>
      </c>
      <c r="BJ65" s="223">
        <v>174.5</v>
      </c>
      <c r="BK65" s="223">
        <v>184.9</v>
      </c>
      <c r="BL65" s="223">
        <v>178</v>
      </c>
      <c r="BM65" s="223">
        <v>179.9</v>
      </c>
      <c r="BN65" s="223">
        <v>181.5</v>
      </c>
      <c r="BO65" s="57">
        <v>176.7</v>
      </c>
    </row>
    <row r="66" spans="1:67" ht="12.75">
      <c r="A66" s="221">
        <v>56</v>
      </c>
      <c r="B66" s="222">
        <v>176</v>
      </c>
      <c r="C66" s="223">
        <v>171.3</v>
      </c>
      <c r="D66" s="57">
        <v>178.9</v>
      </c>
      <c r="E66" s="224">
        <v>184.1</v>
      </c>
      <c r="F66" s="223">
        <v>183</v>
      </c>
      <c r="G66" s="225">
        <v>182.4</v>
      </c>
      <c r="H66" s="226">
        <v>179</v>
      </c>
      <c r="I66" s="227">
        <v>169.4</v>
      </c>
      <c r="J66" s="228">
        <v>170.9</v>
      </c>
      <c r="K66" s="229">
        <v>175.2</v>
      </c>
      <c r="L66" s="227">
        <v>180.2</v>
      </c>
      <c r="M66" s="225">
        <v>175.5</v>
      </c>
      <c r="N66" s="378"/>
      <c r="O66" s="379"/>
      <c r="X66" s="301">
        <v>337</v>
      </c>
      <c r="Y66" s="302">
        <v>5.9604</v>
      </c>
      <c r="Z66" s="303"/>
      <c r="AA66" s="304"/>
      <c r="AB66" s="305">
        <f t="shared" si="5"/>
        <v>0.0037599999999999413</v>
      </c>
      <c r="AC66" s="306" t="e">
        <f t="shared" si="6"/>
        <v>#DIV/0!</v>
      </c>
      <c r="AL66" s="355">
        <v>38427</v>
      </c>
      <c r="AM66" s="356">
        <v>0.1705324074074074</v>
      </c>
      <c r="AN66" s="357">
        <v>600</v>
      </c>
      <c r="AO66" s="357">
        <v>1350</v>
      </c>
      <c r="AP66" s="357">
        <v>-0.001</v>
      </c>
      <c r="AQ66" s="357">
        <v>-0.001</v>
      </c>
      <c r="AR66" s="357">
        <v>1350</v>
      </c>
      <c r="AS66" s="357">
        <v>0.015</v>
      </c>
      <c r="AT66" s="357">
        <v>0.004</v>
      </c>
      <c r="AW66" s="221">
        <v>56</v>
      </c>
      <c r="AX66" s="222">
        <v>186.5</v>
      </c>
      <c r="AY66" s="324">
        <v>188.7</v>
      </c>
      <c r="AZ66" s="324">
        <v>188.7</v>
      </c>
      <c r="BA66" s="324">
        <v>180.5</v>
      </c>
      <c r="BB66" s="324">
        <v>187.7</v>
      </c>
      <c r="BC66" s="223">
        <v>188.5</v>
      </c>
      <c r="BD66" s="223">
        <v>175.2</v>
      </c>
      <c r="BE66" s="223">
        <v>179.4</v>
      </c>
      <c r="BF66" s="223">
        <v>175.2</v>
      </c>
      <c r="BG66" s="223">
        <v>173.6</v>
      </c>
      <c r="BH66" s="223">
        <v>178.5</v>
      </c>
      <c r="BI66" s="223">
        <v>175.5</v>
      </c>
      <c r="BJ66" s="223">
        <v>174.7</v>
      </c>
      <c r="BK66" s="223">
        <v>181.8</v>
      </c>
      <c r="BL66" s="223">
        <v>180.2</v>
      </c>
      <c r="BM66" s="223">
        <v>175.5</v>
      </c>
      <c r="BN66" s="223">
        <v>183.2</v>
      </c>
      <c r="BO66" s="57">
        <v>175.8</v>
      </c>
    </row>
    <row r="67" spans="1:67" ht="12.75">
      <c r="A67" s="221">
        <v>57</v>
      </c>
      <c r="B67" s="222">
        <v>178.7</v>
      </c>
      <c r="C67" s="223">
        <v>178.8</v>
      </c>
      <c r="D67" s="57">
        <v>178.9</v>
      </c>
      <c r="E67" s="224">
        <v>182.7</v>
      </c>
      <c r="F67" s="223">
        <v>182.4</v>
      </c>
      <c r="G67" s="225">
        <v>184.8</v>
      </c>
      <c r="H67" s="226">
        <v>178</v>
      </c>
      <c r="I67" s="227">
        <v>169.2</v>
      </c>
      <c r="J67" s="228">
        <v>173.2</v>
      </c>
      <c r="K67" s="229">
        <v>172.2</v>
      </c>
      <c r="L67" s="227">
        <v>174.4</v>
      </c>
      <c r="M67" s="225">
        <v>174.4</v>
      </c>
      <c r="N67" s="378"/>
      <c r="O67" s="379"/>
      <c r="X67" s="301">
        <v>342</v>
      </c>
      <c r="Y67" s="302">
        <v>5.9416</v>
      </c>
      <c r="Z67" s="303"/>
      <c r="AA67" s="304"/>
      <c r="AB67" s="305">
        <f t="shared" si="5"/>
        <v>0</v>
      </c>
      <c r="AC67" s="306" t="e">
        <f t="shared" si="6"/>
        <v>#DIV/0!</v>
      </c>
      <c r="AL67" s="355">
        <v>38427</v>
      </c>
      <c r="AM67" s="356">
        <v>0.17747685185185183</v>
      </c>
      <c r="AN67" s="357">
        <v>610</v>
      </c>
      <c r="AO67" s="357">
        <v>1350</v>
      </c>
      <c r="AP67" s="357">
        <v>-0.001</v>
      </c>
      <c r="AQ67" s="357">
        <v>-0.001</v>
      </c>
      <c r="AR67" s="357">
        <v>1350</v>
      </c>
      <c r="AS67" s="357">
        <v>-0.009</v>
      </c>
      <c r="AT67" s="357">
        <v>0.039</v>
      </c>
      <c r="AW67" s="221">
        <v>57</v>
      </c>
      <c r="AX67" s="222">
        <v>185.2</v>
      </c>
      <c r="AY67" s="324">
        <v>187.6</v>
      </c>
      <c r="AZ67" s="324">
        <v>188.3</v>
      </c>
      <c r="BA67" s="324">
        <v>174.7</v>
      </c>
      <c r="BB67" s="324">
        <v>188.5</v>
      </c>
      <c r="BC67" s="223">
        <v>183.4</v>
      </c>
      <c r="BD67" s="223">
        <v>172.2</v>
      </c>
      <c r="BE67" s="223">
        <v>174.9</v>
      </c>
      <c r="BF67" s="223">
        <v>173.9</v>
      </c>
      <c r="BG67" s="223">
        <v>175.4</v>
      </c>
      <c r="BH67" s="223">
        <v>177.2</v>
      </c>
      <c r="BI67" s="223">
        <v>181.9</v>
      </c>
      <c r="BJ67" s="223">
        <v>175.2</v>
      </c>
      <c r="BK67" s="223">
        <v>178</v>
      </c>
      <c r="BL67" s="223">
        <v>174.4</v>
      </c>
      <c r="BM67" s="223">
        <v>174.4</v>
      </c>
      <c r="BN67" s="223">
        <v>181.2</v>
      </c>
      <c r="BO67" s="57">
        <v>173.3</v>
      </c>
    </row>
    <row r="68" spans="1:67" ht="12.75">
      <c r="A68" s="221">
        <v>58</v>
      </c>
      <c r="B68" s="222">
        <v>177.7</v>
      </c>
      <c r="C68" s="223">
        <v>181.7</v>
      </c>
      <c r="D68" s="57">
        <v>184.2</v>
      </c>
      <c r="E68" s="224">
        <v>185.8</v>
      </c>
      <c r="F68" s="223">
        <v>188.5</v>
      </c>
      <c r="G68" s="225">
        <v>184.5</v>
      </c>
      <c r="H68" s="226">
        <v>176.4</v>
      </c>
      <c r="I68" s="227">
        <v>166.5</v>
      </c>
      <c r="J68" s="228">
        <v>174.4</v>
      </c>
      <c r="K68" s="229">
        <v>174.9</v>
      </c>
      <c r="L68" s="227">
        <v>175.1</v>
      </c>
      <c r="M68" s="225">
        <v>176.2</v>
      </c>
      <c r="N68" s="378"/>
      <c r="O68" s="379"/>
      <c r="X68" s="301">
        <v>347</v>
      </c>
      <c r="Y68" s="302">
        <v>5.9416</v>
      </c>
      <c r="Z68" s="303"/>
      <c r="AA68" s="304"/>
      <c r="AB68" s="305">
        <f t="shared" si="5"/>
        <v>0.0008399999999999963</v>
      </c>
      <c r="AC68" s="306" t="e">
        <f t="shared" si="6"/>
        <v>#DIV/0!</v>
      </c>
      <c r="AL68" s="355">
        <v>38427</v>
      </c>
      <c r="AM68" s="356">
        <v>0.1844212962962963</v>
      </c>
      <c r="AN68" s="357">
        <v>620</v>
      </c>
      <c r="AO68" s="357">
        <v>1350</v>
      </c>
      <c r="AP68" s="357">
        <v>-0.001</v>
      </c>
      <c r="AQ68" s="357">
        <v>0</v>
      </c>
      <c r="AR68" s="357">
        <v>1350</v>
      </c>
      <c r="AS68" s="357">
        <v>-0.009</v>
      </c>
      <c r="AT68" s="357">
        <v>0.035</v>
      </c>
      <c r="AW68" s="221">
        <v>58</v>
      </c>
      <c r="AX68" s="222">
        <v>183</v>
      </c>
      <c r="AY68" s="324">
        <v>186.8</v>
      </c>
      <c r="AZ68" s="324">
        <v>185.4</v>
      </c>
      <c r="BA68" s="324">
        <v>181.8</v>
      </c>
      <c r="BB68" s="324">
        <v>190.2</v>
      </c>
      <c r="BC68" s="223">
        <v>181</v>
      </c>
      <c r="BD68" s="223">
        <v>174.9</v>
      </c>
      <c r="BE68" s="223">
        <v>178.5</v>
      </c>
      <c r="BF68" s="223">
        <v>176.7</v>
      </c>
      <c r="BG68" s="223">
        <v>174.8</v>
      </c>
      <c r="BH68" s="223">
        <v>178.3</v>
      </c>
      <c r="BI68" s="223">
        <v>174.6</v>
      </c>
      <c r="BJ68" s="223">
        <v>168.7</v>
      </c>
      <c r="BK68" s="223">
        <v>176.4</v>
      </c>
      <c r="BL68" s="223">
        <v>175.1</v>
      </c>
      <c r="BM68" s="223">
        <v>176.2</v>
      </c>
      <c r="BN68" s="223">
        <v>175.2</v>
      </c>
      <c r="BO68" s="57">
        <v>173.2</v>
      </c>
    </row>
    <row r="69" spans="1:67" ht="12.75">
      <c r="A69" s="221">
        <v>59</v>
      </c>
      <c r="B69" s="222">
        <v>181.6</v>
      </c>
      <c r="C69" s="223">
        <v>174</v>
      </c>
      <c r="D69" s="57">
        <v>176.4</v>
      </c>
      <c r="E69" s="224">
        <v>180.5</v>
      </c>
      <c r="F69" s="223">
        <v>186.2</v>
      </c>
      <c r="G69" s="225">
        <v>184.4</v>
      </c>
      <c r="H69" s="226">
        <v>175.9</v>
      </c>
      <c r="I69" s="227">
        <v>170.8</v>
      </c>
      <c r="J69" s="228">
        <v>172.5</v>
      </c>
      <c r="K69" s="229">
        <v>175.2</v>
      </c>
      <c r="L69" s="227">
        <v>179.8</v>
      </c>
      <c r="M69" s="225">
        <v>175</v>
      </c>
      <c r="N69" s="378"/>
      <c r="O69" s="379"/>
      <c r="X69" s="301">
        <v>352</v>
      </c>
      <c r="Y69" s="302">
        <v>5.9374</v>
      </c>
      <c r="Z69" s="303"/>
      <c r="AA69" s="304"/>
      <c r="AB69" s="305">
        <f t="shared" si="5"/>
        <v>0</v>
      </c>
      <c r="AC69" s="306" t="e">
        <f t="shared" si="6"/>
        <v>#DIV/0!</v>
      </c>
      <c r="AL69" s="355">
        <v>38427</v>
      </c>
      <c r="AM69" s="356">
        <v>0.19136574074074075</v>
      </c>
      <c r="AN69" s="357">
        <v>630</v>
      </c>
      <c r="AO69" s="357">
        <v>1350</v>
      </c>
      <c r="AP69" s="357">
        <v>-0.001</v>
      </c>
      <c r="AQ69" s="357">
        <v>-0.001</v>
      </c>
      <c r="AR69" s="357">
        <v>1350</v>
      </c>
      <c r="AS69" s="357">
        <v>0.017</v>
      </c>
      <c r="AT69" s="357">
        <v>0.021</v>
      </c>
      <c r="AW69" s="221">
        <v>59</v>
      </c>
      <c r="AX69" s="222">
        <v>182.4</v>
      </c>
      <c r="AY69" s="324">
        <v>186.2</v>
      </c>
      <c r="AZ69" s="324">
        <v>184</v>
      </c>
      <c r="BA69" s="324">
        <v>180.1</v>
      </c>
      <c r="BB69" s="324">
        <v>187.2</v>
      </c>
      <c r="BC69" s="223">
        <v>185</v>
      </c>
      <c r="BD69" s="223">
        <v>175.2</v>
      </c>
      <c r="BE69" s="223">
        <v>181.5</v>
      </c>
      <c r="BF69" s="223">
        <v>177.6</v>
      </c>
      <c r="BG69" s="223">
        <v>176</v>
      </c>
      <c r="BH69" s="223">
        <v>176</v>
      </c>
      <c r="BI69" s="223">
        <v>177.5</v>
      </c>
      <c r="BJ69" s="223">
        <v>174</v>
      </c>
      <c r="BK69" s="223">
        <v>180.8</v>
      </c>
      <c r="BL69" s="223">
        <v>179.8</v>
      </c>
      <c r="BM69" s="223">
        <v>175</v>
      </c>
      <c r="BN69" s="223">
        <v>180.2</v>
      </c>
      <c r="BO69" s="57">
        <v>175.2</v>
      </c>
    </row>
    <row r="70" spans="1:67" ht="12.75">
      <c r="A70" s="221">
        <v>60</v>
      </c>
      <c r="B70" s="222">
        <v>171</v>
      </c>
      <c r="C70" s="223">
        <v>169.4</v>
      </c>
      <c r="D70" s="57">
        <v>176.2</v>
      </c>
      <c r="E70" s="224">
        <v>184.9</v>
      </c>
      <c r="F70" s="223">
        <v>186.7</v>
      </c>
      <c r="G70" s="225">
        <v>186.3</v>
      </c>
      <c r="H70" s="226">
        <v>173.3</v>
      </c>
      <c r="I70" s="227">
        <v>168.5</v>
      </c>
      <c r="J70" s="228">
        <v>170</v>
      </c>
      <c r="K70" s="229">
        <v>175.5</v>
      </c>
      <c r="L70" s="227">
        <v>178.6</v>
      </c>
      <c r="M70" s="225">
        <v>174</v>
      </c>
      <c r="N70" s="378"/>
      <c r="O70" s="379"/>
      <c r="X70" s="301">
        <v>357</v>
      </c>
      <c r="Y70" s="302">
        <v>5.9374</v>
      </c>
      <c r="Z70" s="303"/>
      <c r="AA70" s="304"/>
      <c r="AB70" s="305">
        <f t="shared" si="5"/>
        <v>0.0061400000000000786</v>
      </c>
      <c r="AC70" s="306" t="e">
        <f t="shared" si="6"/>
        <v>#DIV/0!</v>
      </c>
      <c r="AL70" s="355">
        <v>38427</v>
      </c>
      <c r="AM70" s="356">
        <v>0.19831018518518517</v>
      </c>
      <c r="AN70" s="357">
        <v>640</v>
      </c>
      <c r="AO70" s="357">
        <v>1350</v>
      </c>
      <c r="AP70" s="357">
        <v>0</v>
      </c>
      <c r="AQ70" s="357">
        <v>-0.002</v>
      </c>
      <c r="AR70" s="357">
        <v>1350</v>
      </c>
      <c r="AS70" s="357">
        <v>-0.002</v>
      </c>
      <c r="AT70" s="357">
        <v>0.037</v>
      </c>
      <c r="AW70" s="221">
        <v>60</v>
      </c>
      <c r="AX70" s="222">
        <v>184.7</v>
      </c>
      <c r="AY70" s="324">
        <v>187.2</v>
      </c>
      <c r="AZ70" s="324">
        <v>181</v>
      </c>
      <c r="BA70" s="324">
        <v>174.1</v>
      </c>
      <c r="BB70" s="324">
        <v>180.9</v>
      </c>
      <c r="BC70" s="223">
        <v>176.9</v>
      </c>
      <c r="BD70" s="223">
        <v>175.5</v>
      </c>
      <c r="BE70" s="223">
        <v>179.2</v>
      </c>
      <c r="BF70" s="223">
        <v>170.7</v>
      </c>
      <c r="BG70" s="223">
        <v>172.3</v>
      </c>
      <c r="BH70" s="223">
        <v>179.2</v>
      </c>
      <c r="BI70" s="223">
        <v>177.7</v>
      </c>
      <c r="BJ70" s="223">
        <v>177.4</v>
      </c>
      <c r="BK70" s="223">
        <v>180.9</v>
      </c>
      <c r="BL70" s="223">
        <v>178.6</v>
      </c>
      <c r="BM70" s="223">
        <v>174</v>
      </c>
      <c r="BN70" s="223">
        <v>183.9</v>
      </c>
      <c r="BO70" s="57">
        <v>177</v>
      </c>
    </row>
    <row r="71" spans="1:67" ht="12.75">
      <c r="A71" s="221">
        <v>61</v>
      </c>
      <c r="B71" s="222">
        <v>176.4</v>
      </c>
      <c r="C71" s="223">
        <v>175.1</v>
      </c>
      <c r="D71" s="57">
        <v>174.9</v>
      </c>
      <c r="E71" s="224">
        <v>183</v>
      </c>
      <c r="F71" s="223">
        <v>183.3</v>
      </c>
      <c r="G71" s="225">
        <v>183.7</v>
      </c>
      <c r="H71" s="226">
        <v>174.2</v>
      </c>
      <c r="I71" s="227">
        <v>170.6</v>
      </c>
      <c r="J71" s="228">
        <v>169.2</v>
      </c>
      <c r="K71" s="229">
        <v>169.6</v>
      </c>
      <c r="L71" s="227">
        <v>171.5</v>
      </c>
      <c r="M71" s="225">
        <v>174.2</v>
      </c>
      <c r="N71" s="378"/>
      <c r="O71" s="379"/>
      <c r="X71" s="301">
        <v>362</v>
      </c>
      <c r="Y71" s="302">
        <v>5.9067</v>
      </c>
      <c r="Z71" s="303"/>
      <c r="AA71" s="304"/>
      <c r="AB71" s="305">
        <f t="shared" si="5"/>
        <v>0</v>
      </c>
      <c r="AC71" s="306" t="e">
        <f t="shared" si="6"/>
        <v>#DIV/0!</v>
      </c>
      <c r="AL71" s="355">
        <v>38427</v>
      </c>
      <c r="AM71" s="356">
        <v>0.20525462962962962</v>
      </c>
      <c r="AN71" s="357">
        <v>650</v>
      </c>
      <c r="AO71" s="357">
        <v>1350</v>
      </c>
      <c r="AP71" s="357">
        <v>0</v>
      </c>
      <c r="AQ71" s="357">
        <v>-0.001</v>
      </c>
      <c r="AR71" s="357">
        <v>1350</v>
      </c>
      <c r="AS71" s="357">
        <v>-0.001</v>
      </c>
      <c r="AT71" s="357">
        <v>0.009</v>
      </c>
      <c r="AW71" s="221">
        <v>61</v>
      </c>
      <c r="AX71" s="222">
        <v>180.8</v>
      </c>
      <c r="AY71" s="324">
        <v>181.8</v>
      </c>
      <c r="AZ71" s="324">
        <v>179.5</v>
      </c>
      <c r="BA71" s="324">
        <v>181.1</v>
      </c>
      <c r="BB71" s="324">
        <v>183.7</v>
      </c>
      <c r="BC71" s="223">
        <v>182.9</v>
      </c>
      <c r="BD71" s="223">
        <v>169.6</v>
      </c>
      <c r="BE71" s="223">
        <v>177.2</v>
      </c>
      <c r="BF71" s="223">
        <v>171.6</v>
      </c>
      <c r="BG71" s="223">
        <v>172.4</v>
      </c>
      <c r="BH71" s="223">
        <v>175.1</v>
      </c>
      <c r="BI71" s="223">
        <v>174.9</v>
      </c>
      <c r="BJ71" s="223">
        <v>171.1</v>
      </c>
      <c r="BK71" s="223">
        <v>180</v>
      </c>
      <c r="BL71" s="223">
        <v>171.5</v>
      </c>
      <c r="BM71" s="223">
        <v>174.2</v>
      </c>
      <c r="BN71" s="223">
        <v>174.1</v>
      </c>
      <c r="BO71" s="57">
        <v>174.6</v>
      </c>
    </row>
    <row r="72" spans="1:67" ht="12.75">
      <c r="A72" s="221">
        <v>62</v>
      </c>
      <c r="B72" s="222">
        <v>180.9</v>
      </c>
      <c r="C72" s="223">
        <v>181.7</v>
      </c>
      <c r="D72" s="57">
        <v>180.6</v>
      </c>
      <c r="E72" s="224">
        <v>186.1</v>
      </c>
      <c r="F72" s="223">
        <v>185</v>
      </c>
      <c r="G72" s="225">
        <v>181.3</v>
      </c>
      <c r="H72" s="226">
        <v>174.6</v>
      </c>
      <c r="I72" s="227">
        <v>168.1</v>
      </c>
      <c r="J72" s="228">
        <v>171.9</v>
      </c>
      <c r="K72" s="229">
        <v>173.3</v>
      </c>
      <c r="L72" s="227">
        <v>173.8</v>
      </c>
      <c r="M72" s="225">
        <v>172.1</v>
      </c>
      <c r="N72" s="378"/>
      <c r="O72" s="379"/>
      <c r="X72" s="301">
        <v>367</v>
      </c>
      <c r="Y72" s="302">
        <v>5.9067</v>
      </c>
      <c r="Z72" s="303"/>
      <c r="AA72" s="304"/>
      <c r="AB72" s="305">
        <f aca="true" t="shared" si="7" ref="AB72:AB134">(Y72-Y73)/(X73-X72)</f>
        <v>0.005439999999999934</v>
      </c>
      <c r="AC72" s="306" t="e">
        <f aca="true" t="shared" si="8" ref="AC72:AC134">(AA72-AA73)/(Z73-Z72)</f>
        <v>#DIV/0!</v>
      </c>
      <c r="AL72" s="355">
        <v>38427</v>
      </c>
      <c r="AM72" s="356">
        <v>0.2121990740740741</v>
      </c>
      <c r="AN72" s="357">
        <v>660</v>
      </c>
      <c r="AO72" s="357">
        <v>1350</v>
      </c>
      <c r="AP72" s="357">
        <v>-0.001</v>
      </c>
      <c r="AQ72" s="357">
        <v>-0.001</v>
      </c>
      <c r="AR72" s="357">
        <v>1350</v>
      </c>
      <c r="AS72" s="357">
        <v>-0.001</v>
      </c>
      <c r="AT72" s="357">
        <v>-0.002</v>
      </c>
      <c r="AW72" s="221">
        <v>62</v>
      </c>
      <c r="AX72" s="222">
        <v>184.3</v>
      </c>
      <c r="AY72" s="324">
        <v>181.7</v>
      </c>
      <c r="AZ72" s="324">
        <v>176.7</v>
      </c>
      <c r="BA72" s="324">
        <v>171.3</v>
      </c>
      <c r="BB72" s="324">
        <v>183.7</v>
      </c>
      <c r="BC72" s="223">
        <v>182.8</v>
      </c>
      <c r="BD72" s="223">
        <v>173.3</v>
      </c>
      <c r="BE72" s="223">
        <v>180.2</v>
      </c>
      <c r="BF72" s="223">
        <v>174</v>
      </c>
      <c r="BG72" s="223">
        <v>175.3</v>
      </c>
      <c r="BH72" s="223">
        <v>176.9</v>
      </c>
      <c r="BI72" s="223">
        <v>176.4</v>
      </c>
      <c r="BJ72" s="223">
        <v>175.4</v>
      </c>
      <c r="BK72" s="223">
        <v>179</v>
      </c>
      <c r="BL72" s="223">
        <v>173.8</v>
      </c>
      <c r="BM72" s="223">
        <v>172.1</v>
      </c>
      <c r="BN72" s="223">
        <v>180.2</v>
      </c>
      <c r="BO72" s="57">
        <v>180.9</v>
      </c>
    </row>
    <row r="73" spans="1:67" ht="13.5" thickBot="1">
      <c r="A73" s="230">
        <v>63</v>
      </c>
      <c r="B73" s="231">
        <v>180.3</v>
      </c>
      <c r="C73" s="232">
        <v>179</v>
      </c>
      <c r="D73" s="233">
        <v>177.4</v>
      </c>
      <c r="E73" s="234">
        <v>180.4</v>
      </c>
      <c r="F73" s="232">
        <v>184.4</v>
      </c>
      <c r="G73" s="235">
        <v>182</v>
      </c>
      <c r="H73" s="236">
        <v>172.2</v>
      </c>
      <c r="I73" s="237">
        <v>167.8</v>
      </c>
      <c r="J73" s="238">
        <v>175</v>
      </c>
      <c r="K73" s="239">
        <v>172.4</v>
      </c>
      <c r="L73" s="237">
        <v>174.9</v>
      </c>
      <c r="M73" s="235">
        <v>174.6</v>
      </c>
      <c r="N73" s="380"/>
      <c r="O73" s="381"/>
      <c r="X73" s="301">
        <v>372</v>
      </c>
      <c r="Y73" s="302">
        <v>5.8795</v>
      </c>
      <c r="Z73" s="303"/>
      <c r="AA73" s="304"/>
      <c r="AB73" s="305">
        <f t="shared" si="7"/>
        <v>0</v>
      </c>
      <c r="AC73" s="306" t="e">
        <f t="shared" si="8"/>
        <v>#DIV/0!</v>
      </c>
      <c r="AL73" s="355">
        <v>38427</v>
      </c>
      <c r="AM73" s="356">
        <v>0.21915509259259258</v>
      </c>
      <c r="AN73" s="357">
        <v>670</v>
      </c>
      <c r="AO73" s="357">
        <v>1350</v>
      </c>
      <c r="AP73" s="357">
        <v>-0.001</v>
      </c>
      <c r="AQ73" s="357">
        <v>-0.001</v>
      </c>
      <c r="AR73" s="357">
        <v>1350</v>
      </c>
      <c r="AS73" s="357">
        <v>-0.017</v>
      </c>
      <c r="AT73" s="357">
        <v>0.041</v>
      </c>
      <c r="AW73" s="230">
        <v>63</v>
      </c>
      <c r="AX73" s="231">
        <v>181.3</v>
      </c>
      <c r="AY73" s="325">
        <v>184</v>
      </c>
      <c r="AZ73" s="325">
        <v>183.2</v>
      </c>
      <c r="BA73" s="325">
        <v>174.8</v>
      </c>
      <c r="BB73" s="325">
        <v>179</v>
      </c>
      <c r="BC73" s="232">
        <v>180.5</v>
      </c>
      <c r="BD73" s="232">
        <v>172.4</v>
      </c>
      <c r="BE73" s="232">
        <v>179.4</v>
      </c>
      <c r="BF73" s="232">
        <v>172.8</v>
      </c>
      <c r="BG73" s="232">
        <v>174.9</v>
      </c>
      <c r="BH73" s="232">
        <v>175.6</v>
      </c>
      <c r="BI73" s="232">
        <v>180.8</v>
      </c>
      <c r="BJ73" s="232">
        <v>167.9</v>
      </c>
      <c r="BK73" s="232">
        <v>177.5</v>
      </c>
      <c r="BL73" s="232">
        <v>174.9</v>
      </c>
      <c r="BM73" s="232">
        <v>174.6</v>
      </c>
      <c r="BN73" s="232">
        <v>180.7</v>
      </c>
      <c r="BO73" s="233">
        <v>174.1</v>
      </c>
    </row>
    <row r="74" spans="1:46" ht="14.25" thickBot="1" thickTop="1">
      <c r="A74" s="89"/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X74" s="301">
        <v>377</v>
      </c>
      <c r="Y74" s="302">
        <v>5.8795</v>
      </c>
      <c r="Z74" s="303"/>
      <c r="AA74" s="304"/>
      <c r="AB74" s="305">
        <f t="shared" si="7"/>
        <v>-0.002200000000000024</v>
      </c>
      <c r="AC74" s="306" t="e">
        <f t="shared" si="8"/>
        <v>#DIV/0!</v>
      </c>
      <c r="AL74" s="355">
        <v>38427</v>
      </c>
      <c r="AM74" s="356">
        <v>0.22608796296296296</v>
      </c>
      <c r="AN74" s="357">
        <v>680</v>
      </c>
      <c r="AO74" s="357">
        <v>1350</v>
      </c>
      <c r="AP74" s="357">
        <v>-0.002</v>
      </c>
      <c r="AQ74" s="357">
        <v>-0.001</v>
      </c>
      <c r="AR74" s="357">
        <v>1350</v>
      </c>
      <c r="AS74" s="357">
        <v>-0.025</v>
      </c>
      <c r="AT74" s="357">
        <v>0.002</v>
      </c>
    </row>
    <row r="75" spans="1:46" ht="13.5" thickBot="1">
      <c r="A75" s="240" t="s">
        <v>17</v>
      </c>
      <c r="B75" s="241" t="s">
        <v>73</v>
      </c>
      <c r="C75" s="242" t="s">
        <v>74</v>
      </c>
      <c r="D75" s="243" t="s">
        <v>75</v>
      </c>
      <c r="E75" s="243" t="s">
        <v>65</v>
      </c>
      <c r="F75" s="243" t="s">
        <v>66</v>
      </c>
      <c r="G75" s="244" t="s">
        <v>67</v>
      </c>
      <c r="H75" s="241" t="s">
        <v>76</v>
      </c>
      <c r="I75" s="242" t="s">
        <v>71</v>
      </c>
      <c r="J75" s="243" t="s">
        <v>72</v>
      </c>
      <c r="K75" s="243" t="s">
        <v>68</v>
      </c>
      <c r="L75" s="243" t="s">
        <v>69</v>
      </c>
      <c r="M75" s="244" t="s">
        <v>70</v>
      </c>
      <c r="N75" s="245"/>
      <c r="X75" s="301">
        <v>382</v>
      </c>
      <c r="Y75" s="302">
        <v>5.8905</v>
      </c>
      <c r="Z75" s="303"/>
      <c r="AA75" s="304"/>
      <c r="AB75" s="305">
        <f t="shared" si="7"/>
        <v>0</v>
      </c>
      <c r="AC75" s="306" t="e">
        <f t="shared" si="8"/>
        <v>#DIV/0!</v>
      </c>
      <c r="AL75" s="355">
        <v>38427</v>
      </c>
      <c r="AM75" s="356">
        <v>0.2330439814814815</v>
      </c>
      <c r="AN75" s="357">
        <v>690</v>
      </c>
      <c r="AO75" s="357">
        <v>1350</v>
      </c>
      <c r="AP75" s="357">
        <v>-0.001</v>
      </c>
      <c r="AQ75" s="357">
        <v>-0.002</v>
      </c>
      <c r="AR75" s="357">
        <v>1350</v>
      </c>
      <c r="AS75" s="357">
        <v>-0.051</v>
      </c>
      <c r="AT75" s="357">
        <v>0.024</v>
      </c>
    </row>
    <row r="76" spans="1:46" ht="12.75">
      <c r="A76" s="94" t="s">
        <v>14</v>
      </c>
      <c r="B76" s="246">
        <f aca="true" t="shared" si="9" ref="B76:M76">AVERAGE(B10:B73)</f>
        <v>183.67499999999998</v>
      </c>
      <c r="C76" s="247">
        <f t="shared" si="9"/>
        <v>181.34687500000004</v>
      </c>
      <c r="D76" s="247">
        <f t="shared" si="9"/>
        <v>181.52812499999987</v>
      </c>
      <c r="E76" s="247">
        <f t="shared" si="9"/>
        <v>184.109375</v>
      </c>
      <c r="F76" s="248">
        <f t="shared" si="9"/>
        <v>183.44843749999998</v>
      </c>
      <c r="G76" s="249">
        <f t="shared" si="9"/>
        <v>183.27343749999997</v>
      </c>
      <c r="H76" s="250">
        <f t="shared" si="9"/>
        <v>175.91250000000002</v>
      </c>
      <c r="I76" s="247">
        <f t="shared" si="9"/>
        <v>169.1203125</v>
      </c>
      <c r="J76" s="247">
        <f t="shared" si="9"/>
        <v>172.1828125</v>
      </c>
      <c r="K76" s="247">
        <f t="shared" si="9"/>
        <v>172.2203125</v>
      </c>
      <c r="L76" s="248">
        <f t="shared" si="9"/>
        <v>172.89218749999995</v>
      </c>
      <c r="M76" s="249">
        <f t="shared" si="9"/>
        <v>173.35625000000005</v>
      </c>
      <c r="X76" s="301">
        <v>387</v>
      </c>
      <c r="Y76" s="302">
        <v>5.8905</v>
      </c>
      <c r="Z76" s="303"/>
      <c r="AA76" s="304"/>
      <c r="AB76" s="305">
        <f t="shared" si="7"/>
        <v>0.006880000000000131</v>
      </c>
      <c r="AC76" s="306" t="e">
        <f t="shared" si="8"/>
        <v>#DIV/0!</v>
      </c>
      <c r="AL76" s="355">
        <v>38427</v>
      </c>
      <c r="AM76" s="356">
        <v>0.23998842592592592</v>
      </c>
      <c r="AN76" s="357">
        <v>700</v>
      </c>
      <c r="AO76" s="357">
        <v>1350</v>
      </c>
      <c r="AP76" s="357">
        <v>-0.001</v>
      </c>
      <c r="AQ76" s="357">
        <v>-0.001</v>
      </c>
      <c r="AR76" s="357">
        <v>1350</v>
      </c>
      <c r="AS76" s="357">
        <v>-0.014</v>
      </c>
      <c r="AT76" s="357">
        <v>0.001</v>
      </c>
    </row>
    <row r="77" spans="1:46" ht="12.75">
      <c r="A77" s="95" t="s">
        <v>10</v>
      </c>
      <c r="B77" s="103">
        <f aca="true" t="shared" si="10" ref="B77:M77">STDEV(B10:B73)</f>
        <v>4.444007915071338</v>
      </c>
      <c r="C77" s="251">
        <f t="shared" si="10"/>
        <v>3.6061661808343715</v>
      </c>
      <c r="D77" s="251">
        <f t="shared" si="10"/>
        <v>3.2780399074695405</v>
      </c>
      <c r="E77" s="251">
        <f t="shared" si="10"/>
        <v>4.62112879599867</v>
      </c>
      <c r="F77" s="252">
        <f t="shared" si="10"/>
        <v>3.3357606489582143</v>
      </c>
      <c r="G77" s="104">
        <f t="shared" si="10"/>
        <v>3.4741787741520165</v>
      </c>
      <c r="H77" s="105">
        <f t="shared" si="10"/>
        <v>3.7953396652467926</v>
      </c>
      <c r="I77" s="251">
        <f t="shared" si="10"/>
        <v>3.241309733685104</v>
      </c>
      <c r="J77" s="251">
        <f t="shared" si="10"/>
        <v>2.845969284906242</v>
      </c>
      <c r="K77" s="251">
        <f t="shared" si="10"/>
        <v>9.617067825048766</v>
      </c>
      <c r="L77" s="252">
        <f t="shared" si="10"/>
        <v>6.030091333314803</v>
      </c>
      <c r="M77" s="104">
        <f t="shared" si="10"/>
        <v>5.653679094322293</v>
      </c>
      <c r="X77" s="301">
        <v>392</v>
      </c>
      <c r="Y77" s="302">
        <v>5.8561</v>
      </c>
      <c r="Z77" s="303"/>
      <c r="AA77" s="304"/>
      <c r="AB77" s="305">
        <f t="shared" si="7"/>
        <v>0</v>
      </c>
      <c r="AC77" s="306" t="e">
        <f t="shared" si="8"/>
        <v>#DIV/0!</v>
      </c>
      <c r="AL77" s="355">
        <v>38427</v>
      </c>
      <c r="AM77" s="356">
        <v>0.24693287037037037</v>
      </c>
      <c r="AN77" s="357">
        <v>710</v>
      </c>
      <c r="AO77" s="357">
        <v>1350</v>
      </c>
      <c r="AP77" s="357">
        <v>0</v>
      </c>
      <c r="AQ77" s="357">
        <v>-0.001</v>
      </c>
      <c r="AR77" s="357">
        <v>1350</v>
      </c>
      <c r="AS77" s="357">
        <v>0.025</v>
      </c>
      <c r="AT77" s="357">
        <v>0.004</v>
      </c>
    </row>
    <row r="78" spans="1:46" ht="12.75">
      <c r="A78" s="96" t="s">
        <v>15</v>
      </c>
      <c r="B78" s="253">
        <f aca="true" t="shared" si="11" ref="B78:M78">MAX(B10:B73)</f>
        <v>192.3</v>
      </c>
      <c r="C78" s="254">
        <f t="shared" si="11"/>
        <v>188.9</v>
      </c>
      <c r="D78" s="254">
        <f t="shared" si="11"/>
        <v>189.2</v>
      </c>
      <c r="E78" s="254">
        <f t="shared" si="11"/>
        <v>194.2</v>
      </c>
      <c r="F78" s="255">
        <f t="shared" si="11"/>
        <v>189.2</v>
      </c>
      <c r="G78" s="256">
        <f t="shared" si="11"/>
        <v>190.3</v>
      </c>
      <c r="H78" s="257">
        <f t="shared" si="11"/>
        <v>186.1</v>
      </c>
      <c r="I78" s="254">
        <f t="shared" si="11"/>
        <v>177</v>
      </c>
      <c r="J78" s="254">
        <f t="shared" si="11"/>
        <v>178.2</v>
      </c>
      <c r="K78" s="254">
        <f t="shared" si="11"/>
        <v>185.6</v>
      </c>
      <c r="L78" s="255">
        <f t="shared" si="11"/>
        <v>182.9</v>
      </c>
      <c r="M78" s="256">
        <f t="shared" si="11"/>
        <v>185.3</v>
      </c>
      <c r="X78" s="301">
        <v>397</v>
      </c>
      <c r="Y78" s="302">
        <v>5.8561</v>
      </c>
      <c r="Z78" s="303"/>
      <c r="AA78" s="304"/>
      <c r="AB78" s="305">
        <f t="shared" si="7"/>
        <v>0.0014399999999998414</v>
      </c>
      <c r="AC78" s="306" t="e">
        <f t="shared" si="8"/>
        <v>#DIV/0!</v>
      </c>
      <c r="AL78" s="355">
        <v>38427</v>
      </c>
      <c r="AM78" s="356">
        <v>0.25387731481481485</v>
      </c>
      <c r="AN78" s="357">
        <v>720</v>
      </c>
      <c r="AO78" s="357">
        <v>1350</v>
      </c>
      <c r="AP78" s="357">
        <v>-0.001</v>
      </c>
      <c r="AQ78" s="357">
        <v>-0.001</v>
      </c>
      <c r="AR78" s="357">
        <v>1350</v>
      </c>
      <c r="AS78" s="357">
        <v>-0.015</v>
      </c>
      <c r="AT78" s="357">
        <v>-0.004</v>
      </c>
    </row>
    <row r="79" spans="1:46" ht="13.5" thickBot="1">
      <c r="A79" s="97" t="s">
        <v>16</v>
      </c>
      <c r="B79" s="258">
        <f aca="true" t="shared" si="12" ref="B79:M79">MIN(B10:B73)</f>
        <v>171</v>
      </c>
      <c r="C79" s="259">
        <f t="shared" si="12"/>
        <v>169.4</v>
      </c>
      <c r="D79" s="259">
        <f t="shared" si="12"/>
        <v>173.9</v>
      </c>
      <c r="E79" s="259">
        <f t="shared" si="12"/>
        <v>170.2</v>
      </c>
      <c r="F79" s="260">
        <f t="shared" si="12"/>
        <v>175.3</v>
      </c>
      <c r="G79" s="261">
        <f t="shared" si="12"/>
        <v>174.7</v>
      </c>
      <c r="H79" s="262">
        <f t="shared" si="12"/>
        <v>167.7</v>
      </c>
      <c r="I79" s="259">
        <f t="shared" si="12"/>
        <v>162.3</v>
      </c>
      <c r="J79" s="259">
        <f t="shared" si="12"/>
        <v>163.4</v>
      </c>
      <c r="K79" s="259">
        <f t="shared" si="12"/>
        <v>142.6</v>
      </c>
      <c r="L79" s="260">
        <f t="shared" si="12"/>
        <v>162.4</v>
      </c>
      <c r="M79" s="261">
        <f t="shared" si="12"/>
        <v>163.4</v>
      </c>
      <c r="X79" s="301">
        <v>402</v>
      </c>
      <c r="Y79" s="302">
        <v>5.8489</v>
      </c>
      <c r="Z79" s="303"/>
      <c r="AA79" s="304"/>
      <c r="AB79" s="305">
        <f t="shared" si="7"/>
        <v>0</v>
      </c>
      <c r="AC79" s="306" t="e">
        <f t="shared" si="8"/>
        <v>#DIV/0!</v>
      </c>
      <c r="AL79" s="355">
        <v>38427</v>
      </c>
      <c r="AM79" s="356">
        <v>0.26082175925925927</v>
      </c>
      <c r="AN79" s="357">
        <v>730</v>
      </c>
      <c r="AO79" s="357">
        <v>1350</v>
      </c>
      <c r="AP79" s="357">
        <v>0</v>
      </c>
      <c r="AQ79" s="357">
        <v>-0.002</v>
      </c>
      <c r="AR79" s="357">
        <v>1350</v>
      </c>
      <c r="AS79" s="357">
        <v>-0.012</v>
      </c>
      <c r="AT79" s="357">
        <v>0.023</v>
      </c>
    </row>
    <row r="80" spans="1:46" ht="13.5" thickBot="1">
      <c r="A80" s="99" t="s">
        <v>9</v>
      </c>
      <c r="B80" s="382" t="s">
        <v>82</v>
      </c>
      <c r="C80" s="383"/>
      <c r="D80" s="383"/>
      <c r="E80" s="383"/>
      <c r="F80" s="383"/>
      <c r="G80" s="384"/>
      <c r="H80" s="382" t="s">
        <v>83</v>
      </c>
      <c r="I80" s="383"/>
      <c r="J80" s="383"/>
      <c r="K80" s="383"/>
      <c r="L80" s="383"/>
      <c r="M80" s="384"/>
      <c r="X80" s="301">
        <v>407</v>
      </c>
      <c r="Y80" s="302">
        <v>5.8489</v>
      </c>
      <c r="Z80" s="303"/>
      <c r="AA80" s="304"/>
      <c r="AB80" s="305">
        <f t="shared" si="7"/>
        <v>0.004200000000000159</v>
      </c>
      <c r="AC80" s="306" t="e">
        <f t="shared" si="8"/>
        <v>#DIV/0!</v>
      </c>
      <c r="AL80" s="355">
        <v>38427</v>
      </c>
      <c r="AM80" s="356">
        <v>0.2677662037037037</v>
      </c>
      <c r="AN80" s="357">
        <v>740</v>
      </c>
      <c r="AO80" s="357">
        <v>1350</v>
      </c>
      <c r="AP80" s="357">
        <v>-0.002</v>
      </c>
      <c r="AQ80" s="357">
        <v>-0.002</v>
      </c>
      <c r="AR80" s="357">
        <v>1350</v>
      </c>
      <c r="AS80" s="357">
        <v>0.009</v>
      </c>
      <c r="AT80" s="357">
        <v>-0.013</v>
      </c>
    </row>
    <row r="81" spans="1:46" ht="13.5" thickBot="1">
      <c r="A81" s="198" t="s">
        <v>81</v>
      </c>
      <c r="B81" s="263"/>
      <c r="C81" s="199"/>
      <c r="D81" s="264"/>
      <c r="E81" s="264"/>
      <c r="F81" s="264"/>
      <c r="X81" s="301">
        <v>412</v>
      </c>
      <c r="Y81" s="302">
        <v>5.8279</v>
      </c>
      <c r="Z81" s="303"/>
      <c r="AA81" s="304"/>
      <c r="AB81" s="305">
        <f t="shared" si="7"/>
        <v>0</v>
      </c>
      <c r="AC81" s="306" t="e">
        <f t="shared" si="8"/>
        <v>#DIV/0!</v>
      </c>
      <c r="AL81" s="355">
        <v>38427</v>
      </c>
      <c r="AM81" s="356">
        <v>0.27471064814814816</v>
      </c>
      <c r="AN81" s="357">
        <v>750</v>
      </c>
      <c r="AO81" s="357">
        <v>1350</v>
      </c>
      <c r="AP81" s="357">
        <v>-0.001</v>
      </c>
      <c r="AQ81" s="357">
        <v>-0.001</v>
      </c>
      <c r="AR81" s="357">
        <v>1350</v>
      </c>
      <c r="AS81" s="357">
        <v>0.016</v>
      </c>
      <c r="AT81" s="357">
        <v>-0.015</v>
      </c>
    </row>
    <row r="82" spans="24:46" ht="12.75">
      <c r="X82" s="301">
        <v>417</v>
      </c>
      <c r="Y82" s="302">
        <v>5.8279</v>
      </c>
      <c r="Z82" s="303"/>
      <c r="AA82" s="304"/>
      <c r="AB82" s="305">
        <f t="shared" si="7"/>
        <v>-0.0011200000000000543</v>
      </c>
      <c r="AC82" s="306" t="e">
        <f t="shared" si="8"/>
        <v>#DIV/0!</v>
      </c>
      <c r="AL82" s="355">
        <v>38427</v>
      </c>
      <c r="AM82" s="356">
        <v>0.2816550925925926</v>
      </c>
      <c r="AN82" s="357">
        <v>760</v>
      </c>
      <c r="AO82" s="357">
        <v>1350</v>
      </c>
      <c r="AP82" s="357">
        <v>-0.002</v>
      </c>
      <c r="AQ82" s="357">
        <v>-0.001</v>
      </c>
      <c r="AR82" s="357">
        <v>1350</v>
      </c>
      <c r="AS82" s="357">
        <v>0.006</v>
      </c>
      <c r="AT82" s="357">
        <v>0.031</v>
      </c>
    </row>
    <row r="83" spans="24:46" ht="12.75">
      <c r="X83" s="301">
        <v>422</v>
      </c>
      <c r="Y83" s="302">
        <v>5.8335</v>
      </c>
      <c r="Z83" s="303"/>
      <c r="AA83" s="304"/>
      <c r="AB83" s="305">
        <f t="shared" si="7"/>
        <v>0</v>
      </c>
      <c r="AC83" s="306" t="e">
        <f t="shared" si="8"/>
        <v>#DIV/0!</v>
      </c>
      <c r="AL83" s="355">
        <v>38427</v>
      </c>
      <c r="AM83" s="356">
        <v>0.28859953703703706</v>
      </c>
      <c r="AN83" s="357">
        <v>770</v>
      </c>
      <c r="AO83" s="357">
        <v>1350</v>
      </c>
      <c r="AP83" s="357">
        <v>-0.002</v>
      </c>
      <c r="AQ83" s="357">
        <v>0</v>
      </c>
      <c r="AR83" s="357">
        <v>1350</v>
      </c>
      <c r="AS83" s="357">
        <v>0.004</v>
      </c>
      <c r="AT83" s="357">
        <v>0.007</v>
      </c>
    </row>
    <row r="84" spans="24:46" ht="12.75">
      <c r="X84" s="301">
        <v>427</v>
      </c>
      <c r="Y84" s="302">
        <v>5.8335</v>
      </c>
      <c r="Z84" s="303"/>
      <c r="AA84" s="304"/>
      <c r="AB84" s="305">
        <f t="shared" si="7"/>
        <v>0.004499999999999993</v>
      </c>
      <c r="AC84" s="306" t="e">
        <f t="shared" si="8"/>
        <v>#DIV/0!</v>
      </c>
      <c r="AL84" s="355">
        <v>38427</v>
      </c>
      <c r="AM84" s="356">
        <v>0.2955439814814815</v>
      </c>
      <c r="AN84" s="357">
        <v>780</v>
      </c>
      <c r="AO84" s="357">
        <v>1350</v>
      </c>
      <c r="AP84" s="357">
        <v>-0.002</v>
      </c>
      <c r="AQ84" s="357">
        <v>-0.001</v>
      </c>
      <c r="AR84" s="357">
        <v>1350</v>
      </c>
      <c r="AS84" s="357">
        <v>0.008</v>
      </c>
      <c r="AT84" s="357">
        <v>0.005</v>
      </c>
    </row>
    <row r="85" spans="24:46" ht="12.75">
      <c r="X85" s="301">
        <v>432</v>
      </c>
      <c r="Y85" s="302">
        <v>5.811</v>
      </c>
      <c r="Z85" s="303"/>
      <c r="AA85" s="304"/>
      <c r="AB85" s="305">
        <f t="shared" si="7"/>
        <v>0</v>
      </c>
      <c r="AC85" s="306" t="e">
        <f t="shared" si="8"/>
        <v>#DIV/0!</v>
      </c>
      <c r="AL85" s="355">
        <v>38427</v>
      </c>
      <c r="AM85" s="356">
        <v>0.3024884259259259</v>
      </c>
      <c r="AN85" s="357">
        <v>790</v>
      </c>
      <c r="AO85" s="357">
        <v>1350</v>
      </c>
      <c r="AP85" s="357">
        <v>0</v>
      </c>
      <c r="AQ85" s="357">
        <v>-0.001</v>
      </c>
      <c r="AR85" s="357">
        <v>1350</v>
      </c>
      <c r="AS85" s="357">
        <v>-0.017</v>
      </c>
      <c r="AT85" s="357">
        <v>0.019</v>
      </c>
    </row>
    <row r="86" spans="24:46" ht="12.75">
      <c r="X86" s="301">
        <v>437</v>
      </c>
      <c r="Y86" s="302">
        <v>5.811</v>
      </c>
      <c r="Z86" s="303"/>
      <c r="AA86" s="304"/>
      <c r="AB86" s="305">
        <f t="shared" si="7"/>
        <v>0.0033400000000000317</v>
      </c>
      <c r="AC86" s="306" t="e">
        <f t="shared" si="8"/>
        <v>#DIV/0!</v>
      </c>
      <c r="AL86" s="355">
        <v>38427</v>
      </c>
      <c r="AM86" s="356">
        <v>0.30943287037037037</v>
      </c>
      <c r="AN86" s="357">
        <v>800</v>
      </c>
      <c r="AO86" s="357">
        <v>1350</v>
      </c>
      <c r="AP86" s="357">
        <v>-0.002</v>
      </c>
      <c r="AQ86" s="357">
        <v>-0.001</v>
      </c>
      <c r="AR86" s="357">
        <v>1350</v>
      </c>
      <c r="AS86" s="357">
        <v>-0.002</v>
      </c>
      <c r="AT86" s="357">
        <v>0.001</v>
      </c>
    </row>
    <row r="87" spans="24:46" ht="12.75">
      <c r="X87" s="301">
        <v>442</v>
      </c>
      <c r="Y87" s="302">
        <v>5.7943</v>
      </c>
      <c r="Z87" s="303"/>
      <c r="AA87" s="304"/>
      <c r="AB87" s="305">
        <f t="shared" si="7"/>
        <v>0</v>
      </c>
      <c r="AC87" s="306" t="e">
        <f t="shared" si="8"/>
        <v>#DIV/0!</v>
      </c>
      <c r="AL87" s="355">
        <v>38427</v>
      </c>
      <c r="AM87" s="356">
        <v>0.31637731481481485</v>
      </c>
      <c r="AN87" s="357">
        <v>810</v>
      </c>
      <c r="AO87" s="357">
        <v>1350</v>
      </c>
      <c r="AP87" s="357">
        <v>-0.002</v>
      </c>
      <c r="AQ87" s="357">
        <v>-0.001</v>
      </c>
      <c r="AR87" s="357">
        <v>1350</v>
      </c>
      <c r="AS87" s="357">
        <v>0.005</v>
      </c>
      <c r="AT87" s="357">
        <v>0.008</v>
      </c>
    </row>
    <row r="88" spans="24:46" ht="12.75">
      <c r="X88" s="301">
        <v>447</v>
      </c>
      <c r="Y88" s="302">
        <v>5.7943</v>
      </c>
      <c r="Z88" s="303"/>
      <c r="AA88" s="304"/>
      <c r="AB88" s="305">
        <f t="shared" si="7"/>
        <v>0.005679999999999907</v>
      </c>
      <c r="AC88" s="306" t="e">
        <f t="shared" si="8"/>
        <v>#DIV/0!</v>
      </c>
      <c r="AL88" s="355">
        <v>38427</v>
      </c>
      <c r="AM88" s="356">
        <v>0.32332175925925927</v>
      </c>
      <c r="AN88" s="357">
        <v>820</v>
      </c>
      <c r="AO88" s="357">
        <v>1350</v>
      </c>
      <c r="AP88" s="357">
        <v>-0.001</v>
      </c>
      <c r="AQ88" s="357">
        <v>-0.001</v>
      </c>
      <c r="AR88" s="357">
        <v>1350</v>
      </c>
      <c r="AS88" s="357">
        <v>0.018</v>
      </c>
      <c r="AT88" s="357">
        <v>0.016</v>
      </c>
    </row>
    <row r="89" spans="24:46" ht="12.75">
      <c r="X89" s="301">
        <v>452</v>
      </c>
      <c r="Y89" s="302">
        <v>5.7659</v>
      </c>
      <c r="Z89" s="303"/>
      <c r="AA89" s="304"/>
      <c r="AB89" s="305">
        <f t="shared" si="7"/>
        <v>0</v>
      </c>
      <c r="AC89" s="306" t="e">
        <f t="shared" si="8"/>
        <v>#DIV/0!</v>
      </c>
      <c r="AL89" s="355">
        <v>38427</v>
      </c>
      <c r="AM89" s="356">
        <v>0.3302662037037037</v>
      </c>
      <c r="AN89" s="357">
        <v>830</v>
      </c>
      <c r="AO89" s="357">
        <v>1350</v>
      </c>
      <c r="AP89" s="357">
        <v>-0.001</v>
      </c>
      <c r="AQ89" s="357">
        <v>-0.001</v>
      </c>
      <c r="AR89" s="357">
        <v>1350</v>
      </c>
      <c r="AS89" s="357">
        <v>-0.007</v>
      </c>
      <c r="AT89" s="357">
        <v>0.01</v>
      </c>
    </row>
    <row r="90" spans="24:46" ht="12.75">
      <c r="X90" s="301">
        <v>457</v>
      </c>
      <c r="Y90" s="302">
        <v>5.7659</v>
      </c>
      <c r="Z90" s="303"/>
      <c r="AA90" s="304"/>
      <c r="AB90" s="305">
        <f t="shared" si="7"/>
        <v>0.005080000000000062</v>
      </c>
      <c r="AC90" s="306" t="e">
        <f t="shared" si="8"/>
        <v>#DIV/0!</v>
      </c>
      <c r="AL90" s="355">
        <v>38427</v>
      </c>
      <c r="AM90" s="356">
        <v>0.3372106481481481</v>
      </c>
      <c r="AN90" s="357">
        <v>840</v>
      </c>
      <c r="AO90" s="357">
        <v>1350</v>
      </c>
      <c r="AP90" s="357">
        <v>-0.001</v>
      </c>
      <c r="AQ90" s="357">
        <v>-0.001</v>
      </c>
      <c r="AR90" s="357">
        <v>1350</v>
      </c>
      <c r="AS90" s="357">
        <v>0.017</v>
      </c>
      <c r="AT90" s="357">
        <v>-0.022</v>
      </c>
    </row>
    <row r="91" spans="24:46" ht="12.75">
      <c r="X91" s="301">
        <v>462</v>
      </c>
      <c r="Y91" s="302">
        <v>5.7405</v>
      </c>
      <c r="Z91" s="303"/>
      <c r="AA91" s="304"/>
      <c r="AB91" s="305">
        <f t="shared" si="7"/>
        <v>0</v>
      </c>
      <c r="AC91" s="306" t="e">
        <f t="shared" si="8"/>
        <v>#DIV/0!</v>
      </c>
      <c r="AL91" s="355">
        <v>38427</v>
      </c>
      <c r="AM91" s="356">
        <v>0.34415509259259264</v>
      </c>
      <c r="AN91" s="357">
        <v>850</v>
      </c>
      <c r="AO91" s="357">
        <v>1350</v>
      </c>
      <c r="AP91" s="357">
        <v>-0.001</v>
      </c>
      <c r="AQ91" s="357">
        <v>-0.001</v>
      </c>
      <c r="AR91" s="357">
        <v>1350</v>
      </c>
      <c r="AS91" s="357">
        <v>-0.001</v>
      </c>
      <c r="AT91" s="357">
        <v>0.003</v>
      </c>
    </row>
    <row r="92" spans="24:46" ht="12.75">
      <c r="X92" s="301">
        <v>467</v>
      </c>
      <c r="Y92" s="302">
        <v>5.7405</v>
      </c>
      <c r="Z92" s="303"/>
      <c r="AA92" s="304"/>
      <c r="AB92" s="305">
        <f t="shared" si="7"/>
        <v>-0.0009000000000000341</v>
      </c>
      <c r="AC92" s="306" t="e">
        <f t="shared" si="8"/>
        <v>#DIV/0!</v>
      </c>
      <c r="AL92" s="355">
        <v>38427</v>
      </c>
      <c r="AM92" s="356">
        <v>0.35109953703703706</v>
      </c>
      <c r="AN92" s="357">
        <v>860</v>
      </c>
      <c r="AO92" s="357">
        <v>1350</v>
      </c>
      <c r="AP92" s="357">
        <v>-0.001</v>
      </c>
      <c r="AQ92" s="357">
        <v>0</v>
      </c>
      <c r="AR92" s="357">
        <v>1350</v>
      </c>
      <c r="AS92" s="357">
        <v>-0.007</v>
      </c>
      <c r="AT92" s="357">
        <v>0.001</v>
      </c>
    </row>
    <row r="93" spans="24:46" ht="12.75">
      <c r="X93" s="301">
        <v>472</v>
      </c>
      <c r="Y93" s="302">
        <v>5.745</v>
      </c>
      <c r="Z93" s="303"/>
      <c r="AA93" s="304"/>
      <c r="AB93" s="305">
        <f t="shared" si="7"/>
        <v>0</v>
      </c>
      <c r="AC93" s="306" t="e">
        <f t="shared" si="8"/>
        <v>#DIV/0!</v>
      </c>
      <c r="AL93" s="355">
        <v>38427</v>
      </c>
      <c r="AM93" s="356">
        <v>0.3580439814814815</v>
      </c>
      <c r="AN93" s="357">
        <v>870</v>
      </c>
      <c r="AO93" s="357">
        <v>1350</v>
      </c>
      <c r="AP93" s="357">
        <v>0</v>
      </c>
      <c r="AQ93" s="357">
        <v>-0.001</v>
      </c>
      <c r="AR93" s="357">
        <v>1350</v>
      </c>
      <c r="AS93" s="357">
        <v>0.011</v>
      </c>
      <c r="AT93" s="357">
        <v>-0.001</v>
      </c>
    </row>
    <row r="94" spans="24:46" ht="12.75">
      <c r="X94" s="301">
        <v>477</v>
      </c>
      <c r="Y94" s="302">
        <v>5.745</v>
      </c>
      <c r="Z94" s="303"/>
      <c r="AA94" s="304"/>
      <c r="AB94" s="305">
        <f t="shared" si="7"/>
        <v>0.007160000000000011</v>
      </c>
      <c r="AC94" s="306" t="e">
        <f t="shared" si="8"/>
        <v>#DIV/0!</v>
      </c>
      <c r="AL94" s="355">
        <v>38427</v>
      </c>
      <c r="AM94" s="356">
        <v>0.36498842592592595</v>
      </c>
      <c r="AN94" s="357">
        <v>880</v>
      </c>
      <c r="AO94" s="357">
        <v>1350</v>
      </c>
      <c r="AP94" s="357">
        <v>-0.002</v>
      </c>
      <c r="AQ94" s="357">
        <v>-0.002</v>
      </c>
      <c r="AR94" s="357">
        <v>1350</v>
      </c>
      <c r="AS94" s="357">
        <v>0.019</v>
      </c>
      <c r="AT94" s="357">
        <v>0.008</v>
      </c>
    </row>
    <row r="95" spans="24:46" ht="12.75">
      <c r="X95" s="301">
        <v>482</v>
      </c>
      <c r="Y95" s="302">
        <v>5.7092</v>
      </c>
      <c r="Z95" s="303"/>
      <c r="AA95" s="304"/>
      <c r="AB95" s="305">
        <f t="shared" si="7"/>
        <v>0</v>
      </c>
      <c r="AC95" s="306" t="e">
        <f t="shared" si="8"/>
        <v>#DIV/0!</v>
      </c>
      <c r="AL95" s="355">
        <v>38427</v>
      </c>
      <c r="AM95" s="356">
        <v>0.37193287037037037</v>
      </c>
      <c r="AN95" s="357">
        <v>890</v>
      </c>
      <c r="AO95" s="357">
        <v>1350</v>
      </c>
      <c r="AP95" s="357">
        <v>-0.001</v>
      </c>
      <c r="AQ95" s="357">
        <v>-0.001</v>
      </c>
      <c r="AR95" s="357">
        <v>1350</v>
      </c>
      <c r="AS95" s="357">
        <v>0.005</v>
      </c>
      <c r="AT95" s="357">
        <v>0.007</v>
      </c>
    </row>
    <row r="96" spans="24:46" ht="12.75">
      <c r="X96" s="301">
        <v>487</v>
      </c>
      <c r="Y96" s="302">
        <v>5.7092</v>
      </c>
      <c r="Z96" s="303"/>
      <c r="AA96" s="304"/>
      <c r="AB96" s="305">
        <f t="shared" si="7"/>
        <v>0.001980000000000004</v>
      </c>
      <c r="AC96" s="306" t="e">
        <f t="shared" si="8"/>
        <v>#DIV/0!</v>
      </c>
      <c r="AL96" s="355">
        <v>38427</v>
      </c>
      <c r="AM96" s="356">
        <v>0.3788773148148148</v>
      </c>
      <c r="AN96" s="357">
        <v>900</v>
      </c>
      <c r="AO96" s="357">
        <v>1350</v>
      </c>
      <c r="AP96" s="357">
        <v>-0.001</v>
      </c>
      <c r="AQ96" s="357">
        <v>-0.001</v>
      </c>
      <c r="AR96" s="357">
        <v>1350</v>
      </c>
      <c r="AS96" s="357">
        <v>0.012</v>
      </c>
      <c r="AT96" s="357">
        <v>-0.043</v>
      </c>
    </row>
    <row r="97" spans="24:46" ht="12.75">
      <c r="X97" s="301">
        <v>492</v>
      </c>
      <c r="Y97" s="302">
        <v>5.6993</v>
      </c>
      <c r="Z97" s="303"/>
      <c r="AA97" s="304"/>
      <c r="AB97" s="305">
        <f t="shared" si="7"/>
        <v>0</v>
      </c>
      <c r="AC97" s="306" t="e">
        <f t="shared" si="8"/>
        <v>#DIV/0!</v>
      </c>
      <c r="AL97" s="355">
        <v>38427</v>
      </c>
      <c r="AM97" s="356">
        <v>0.38582175925925927</v>
      </c>
      <c r="AN97" s="357">
        <v>910</v>
      </c>
      <c r="AO97" s="357">
        <v>1350</v>
      </c>
      <c r="AP97" s="357">
        <v>0</v>
      </c>
      <c r="AQ97" s="357">
        <v>-0.001</v>
      </c>
      <c r="AR97" s="357">
        <v>1350</v>
      </c>
      <c r="AS97" s="357">
        <v>0.006</v>
      </c>
      <c r="AT97" s="357">
        <v>-0.051</v>
      </c>
    </row>
    <row r="98" spans="24:46" ht="12.75">
      <c r="X98" s="301">
        <v>497</v>
      </c>
      <c r="Y98" s="302">
        <v>5.6993</v>
      </c>
      <c r="Z98" s="303"/>
      <c r="AA98" s="304"/>
      <c r="AB98" s="305">
        <f t="shared" si="7"/>
        <v>0.0009199999999999875</v>
      </c>
      <c r="AC98" s="306" t="e">
        <f t="shared" si="8"/>
        <v>#DIV/0!</v>
      </c>
      <c r="AL98" s="355">
        <v>38427</v>
      </c>
      <c r="AM98" s="356">
        <v>0.3927314814814815</v>
      </c>
      <c r="AN98" s="357">
        <v>920</v>
      </c>
      <c r="AO98" s="357">
        <v>1400</v>
      </c>
      <c r="AP98" s="357">
        <v>-0.001</v>
      </c>
      <c r="AQ98" s="357">
        <v>-0.001</v>
      </c>
      <c r="AR98" s="357">
        <v>1400</v>
      </c>
      <c r="AS98" s="357">
        <v>0.002</v>
      </c>
      <c r="AT98" s="357">
        <v>0.006</v>
      </c>
    </row>
    <row r="99" spans="24:46" ht="12.75">
      <c r="X99" s="301">
        <v>502</v>
      </c>
      <c r="Y99" s="302">
        <v>5.6947</v>
      </c>
      <c r="Z99" s="303"/>
      <c r="AA99" s="304"/>
      <c r="AB99" s="305">
        <f t="shared" si="7"/>
        <v>0</v>
      </c>
      <c r="AC99" s="306" t="e">
        <f t="shared" si="8"/>
        <v>#DIV/0!</v>
      </c>
      <c r="AL99" s="355">
        <v>38427</v>
      </c>
      <c r="AM99" s="356">
        <v>0.39967592592592593</v>
      </c>
      <c r="AN99" s="357">
        <v>930</v>
      </c>
      <c r="AO99" s="357">
        <v>1400</v>
      </c>
      <c r="AP99" s="357">
        <v>-0.002</v>
      </c>
      <c r="AQ99" s="357">
        <v>-0.001</v>
      </c>
      <c r="AR99" s="357">
        <v>1400</v>
      </c>
      <c r="AS99" s="357">
        <v>0.019</v>
      </c>
      <c r="AT99" s="357">
        <v>-0.003</v>
      </c>
    </row>
    <row r="100" spans="24:46" ht="12.75">
      <c r="X100" s="301">
        <v>507</v>
      </c>
      <c r="Y100" s="302">
        <v>5.6947</v>
      </c>
      <c r="Z100" s="303"/>
      <c r="AA100" s="304"/>
      <c r="AB100" s="305">
        <f t="shared" si="7"/>
        <v>0.003420000000000023</v>
      </c>
      <c r="AC100" s="306" t="e">
        <f t="shared" si="8"/>
        <v>#DIV/0!</v>
      </c>
      <c r="AL100" s="355">
        <v>38427</v>
      </c>
      <c r="AM100" s="356">
        <v>0.40662037037037035</v>
      </c>
      <c r="AN100" s="357">
        <v>940</v>
      </c>
      <c r="AO100" s="357">
        <v>1400</v>
      </c>
      <c r="AP100" s="357">
        <v>-0.002</v>
      </c>
      <c r="AQ100" s="357">
        <v>-0.001</v>
      </c>
      <c r="AR100" s="357">
        <v>1400</v>
      </c>
      <c r="AS100" s="357">
        <v>-0.038</v>
      </c>
      <c r="AT100" s="357">
        <v>-0.003</v>
      </c>
    </row>
    <row r="101" spans="24:46" ht="12.75">
      <c r="X101" s="301">
        <v>512</v>
      </c>
      <c r="Y101" s="302">
        <v>5.6776</v>
      </c>
      <c r="Z101" s="303"/>
      <c r="AA101" s="304"/>
      <c r="AB101" s="305">
        <f t="shared" si="7"/>
        <v>0</v>
      </c>
      <c r="AC101" s="306" t="e">
        <f t="shared" si="8"/>
        <v>#DIV/0!</v>
      </c>
      <c r="AL101" s="355">
        <v>38427</v>
      </c>
      <c r="AM101" s="356">
        <v>0.41356481481481483</v>
      </c>
      <c r="AN101" s="357">
        <v>950</v>
      </c>
      <c r="AO101" s="357">
        <v>1400</v>
      </c>
      <c r="AP101" s="357">
        <v>-0.001</v>
      </c>
      <c r="AQ101" s="357">
        <v>0</v>
      </c>
      <c r="AR101" s="357">
        <v>1400</v>
      </c>
      <c r="AS101" s="357">
        <v>-0.02</v>
      </c>
      <c r="AT101" s="357">
        <v>-0.02</v>
      </c>
    </row>
    <row r="102" spans="24:46" ht="12.75">
      <c r="X102" s="301">
        <v>517</v>
      </c>
      <c r="Y102" s="302">
        <v>5.6776</v>
      </c>
      <c r="Z102" s="303"/>
      <c r="AA102" s="304"/>
      <c r="AB102" s="305">
        <f t="shared" si="7"/>
        <v>0.004640000000000022</v>
      </c>
      <c r="AC102" s="306" t="e">
        <f t="shared" si="8"/>
        <v>#DIV/0!</v>
      </c>
      <c r="AL102" s="355">
        <v>38427</v>
      </c>
      <c r="AM102" s="356">
        <v>0.42050925925925925</v>
      </c>
      <c r="AN102" s="357">
        <v>960</v>
      </c>
      <c r="AO102" s="357">
        <v>1400</v>
      </c>
      <c r="AP102" s="357">
        <v>-0.001</v>
      </c>
      <c r="AQ102" s="357">
        <v>0</v>
      </c>
      <c r="AR102" s="357">
        <v>1400</v>
      </c>
      <c r="AS102" s="357">
        <v>0.011</v>
      </c>
      <c r="AT102" s="357">
        <v>0.034</v>
      </c>
    </row>
    <row r="103" spans="24:46" ht="12.75">
      <c r="X103" s="301">
        <v>522</v>
      </c>
      <c r="Y103" s="302">
        <v>5.6544</v>
      </c>
      <c r="Z103" s="303"/>
      <c r="AA103" s="304"/>
      <c r="AB103" s="305">
        <f t="shared" si="7"/>
        <v>0</v>
      </c>
      <c r="AC103" s="306" t="e">
        <f t="shared" si="8"/>
        <v>#DIV/0!</v>
      </c>
      <c r="AL103" s="355">
        <v>38427</v>
      </c>
      <c r="AM103" s="356">
        <v>0.4275347222222223</v>
      </c>
      <c r="AN103" s="357">
        <v>970</v>
      </c>
      <c r="AO103" s="357">
        <v>1450</v>
      </c>
      <c r="AP103" s="357">
        <v>0</v>
      </c>
      <c r="AQ103" s="357">
        <v>0</v>
      </c>
      <c r="AR103" s="357">
        <v>1450</v>
      </c>
      <c r="AS103" s="357">
        <v>0.016</v>
      </c>
      <c r="AT103" s="357">
        <v>0.035</v>
      </c>
    </row>
    <row r="104" spans="24:46" ht="12.75">
      <c r="X104" s="301">
        <v>527</v>
      </c>
      <c r="Y104" s="302">
        <v>5.6544</v>
      </c>
      <c r="Z104" s="303"/>
      <c r="AA104" s="304"/>
      <c r="AB104" s="305">
        <f t="shared" si="7"/>
        <v>0.00497999999999994</v>
      </c>
      <c r="AC104" s="306" t="e">
        <f t="shared" si="8"/>
        <v>#DIV/0!</v>
      </c>
      <c r="AL104" s="355">
        <v>38427</v>
      </c>
      <c r="AM104" s="356">
        <v>0.4344791666666667</v>
      </c>
      <c r="AN104" s="357">
        <v>980</v>
      </c>
      <c r="AO104" s="357">
        <v>1450</v>
      </c>
      <c r="AP104" s="357">
        <v>-0.001</v>
      </c>
      <c r="AQ104" s="357">
        <v>0</v>
      </c>
      <c r="AR104" s="357">
        <v>1450</v>
      </c>
      <c r="AS104" s="357">
        <v>-0.024</v>
      </c>
      <c r="AT104" s="357">
        <v>-0.009</v>
      </c>
    </row>
    <row r="105" spans="24:46" ht="12.75">
      <c r="X105" s="301">
        <v>532</v>
      </c>
      <c r="Y105" s="302">
        <v>5.6295</v>
      </c>
      <c r="Z105" s="303"/>
      <c r="AA105" s="304"/>
      <c r="AB105" s="305">
        <f t="shared" si="7"/>
        <v>0</v>
      </c>
      <c r="AC105" s="306" t="e">
        <f t="shared" si="8"/>
        <v>#DIV/0!</v>
      </c>
      <c r="AL105" s="355">
        <v>38427</v>
      </c>
      <c r="AM105" s="356">
        <v>0.4414236111111111</v>
      </c>
      <c r="AN105" s="357">
        <v>990</v>
      </c>
      <c r="AO105" s="357">
        <v>1450</v>
      </c>
      <c r="AP105" s="357">
        <v>0</v>
      </c>
      <c r="AQ105" s="357">
        <v>-0.001</v>
      </c>
      <c r="AR105" s="357">
        <v>1450</v>
      </c>
      <c r="AS105" s="357">
        <v>0.026</v>
      </c>
      <c r="AT105" s="357">
        <v>0.025</v>
      </c>
    </row>
    <row r="106" spans="24:46" ht="12.75">
      <c r="X106" s="301">
        <v>537</v>
      </c>
      <c r="Y106" s="302">
        <v>5.6295</v>
      </c>
      <c r="Z106" s="303"/>
      <c r="AA106" s="304"/>
      <c r="AB106" s="305">
        <f t="shared" si="7"/>
        <v>0.0006000000000000227</v>
      </c>
      <c r="AC106" s="306" t="e">
        <f t="shared" si="8"/>
        <v>#DIV/0!</v>
      </c>
      <c r="AL106" s="355">
        <v>38427</v>
      </c>
      <c r="AM106" s="356">
        <v>0.4483680555555556</v>
      </c>
      <c r="AN106" s="357">
        <v>1000</v>
      </c>
      <c r="AO106" s="357">
        <v>1450</v>
      </c>
      <c r="AP106" s="357">
        <v>-0.002</v>
      </c>
      <c r="AQ106" s="357">
        <v>-0.001</v>
      </c>
      <c r="AR106" s="357">
        <v>1450</v>
      </c>
      <c r="AS106" s="357">
        <v>0.038</v>
      </c>
      <c r="AT106" s="357">
        <v>0.007</v>
      </c>
    </row>
    <row r="107" spans="24:46" ht="12.75">
      <c r="X107" s="301">
        <v>542</v>
      </c>
      <c r="Y107" s="302">
        <v>5.6265</v>
      </c>
      <c r="Z107" s="303"/>
      <c r="AA107" s="304"/>
      <c r="AB107" s="305">
        <f t="shared" si="7"/>
        <v>0</v>
      </c>
      <c r="AC107" s="306" t="e">
        <f t="shared" si="8"/>
        <v>#DIV/0!</v>
      </c>
      <c r="AL107" s="355">
        <v>38427</v>
      </c>
      <c r="AM107" s="356">
        <v>0.4553125</v>
      </c>
      <c r="AN107" s="357">
        <v>1010</v>
      </c>
      <c r="AO107" s="357">
        <v>1450</v>
      </c>
      <c r="AP107" s="357">
        <v>-0.002</v>
      </c>
      <c r="AQ107" s="357">
        <v>0</v>
      </c>
      <c r="AR107" s="357">
        <v>1450</v>
      </c>
      <c r="AS107" s="357">
        <v>0.005</v>
      </c>
      <c r="AT107" s="357">
        <v>0.023</v>
      </c>
    </row>
    <row r="108" spans="24:46" ht="12.75">
      <c r="X108" s="301">
        <v>547</v>
      </c>
      <c r="Y108" s="302">
        <v>5.6265</v>
      </c>
      <c r="Z108" s="303"/>
      <c r="AA108" s="304"/>
      <c r="AB108" s="305">
        <f t="shared" si="7"/>
        <v>0.0038000000000000256</v>
      </c>
      <c r="AC108" s="306" t="e">
        <f t="shared" si="8"/>
        <v>#DIV/0!</v>
      </c>
      <c r="AL108" s="355">
        <v>38427</v>
      </c>
      <c r="AM108" s="356">
        <v>0.46225694444444443</v>
      </c>
      <c r="AN108" s="357">
        <v>1020</v>
      </c>
      <c r="AO108" s="357">
        <v>1450</v>
      </c>
      <c r="AP108" s="357">
        <v>-0.002</v>
      </c>
      <c r="AQ108" s="357">
        <v>-0.002</v>
      </c>
      <c r="AR108" s="357">
        <v>1450</v>
      </c>
      <c r="AS108" s="357">
        <v>-0.005</v>
      </c>
      <c r="AT108" s="357">
        <v>0.012</v>
      </c>
    </row>
    <row r="109" spans="24:46" ht="12.75">
      <c r="X109" s="301">
        <v>552</v>
      </c>
      <c r="Y109" s="302">
        <v>5.6075</v>
      </c>
      <c r="Z109" s="303"/>
      <c r="AA109" s="304"/>
      <c r="AB109" s="305">
        <f t="shared" si="7"/>
        <v>0</v>
      </c>
      <c r="AC109" s="306" t="e">
        <f t="shared" si="8"/>
        <v>#DIV/0!</v>
      </c>
      <c r="AL109" s="355">
        <v>38427</v>
      </c>
      <c r="AM109" s="356">
        <v>0.4692013888888889</v>
      </c>
      <c r="AN109" s="357">
        <v>1030</v>
      </c>
      <c r="AO109" s="357">
        <v>1450</v>
      </c>
      <c r="AP109" s="357">
        <v>-0.001</v>
      </c>
      <c r="AQ109" s="357">
        <v>-0.001</v>
      </c>
      <c r="AR109" s="357">
        <v>1450</v>
      </c>
      <c r="AS109" s="357">
        <v>-0.036</v>
      </c>
      <c r="AT109" s="357">
        <v>-0.004</v>
      </c>
    </row>
    <row r="110" spans="24:46" ht="12.75">
      <c r="X110" s="301">
        <v>557</v>
      </c>
      <c r="Y110" s="302">
        <v>5.6075</v>
      </c>
      <c r="Z110" s="303"/>
      <c r="AA110" s="304"/>
      <c r="AB110" s="305">
        <f t="shared" si="7"/>
        <v>0.002800000000000047</v>
      </c>
      <c r="AC110" s="306" t="e">
        <f t="shared" si="8"/>
        <v>#DIV/0!</v>
      </c>
      <c r="AL110" s="355">
        <v>38427</v>
      </c>
      <c r="AM110" s="356">
        <v>0.4761458333333333</v>
      </c>
      <c r="AN110" s="357">
        <v>1040</v>
      </c>
      <c r="AO110" s="357">
        <v>1450</v>
      </c>
      <c r="AP110" s="357">
        <v>-0.001</v>
      </c>
      <c r="AQ110" s="357">
        <v>-0.002</v>
      </c>
      <c r="AR110" s="357">
        <v>1450</v>
      </c>
      <c r="AS110" s="357">
        <v>0.01</v>
      </c>
      <c r="AT110" s="357">
        <v>-0.024</v>
      </c>
    </row>
    <row r="111" spans="24:46" ht="12.75">
      <c r="X111" s="301">
        <v>562</v>
      </c>
      <c r="Y111" s="302">
        <v>5.5935</v>
      </c>
      <c r="Z111" s="303"/>
      <c r="AA111" s="304"/>
      <c r="AB111" s="305">
        <f t="shared" si="7"/>
        <v>0</v>
      </c>
      <c r="AC111" s="306" t="e">
        <f t="shared" si="8"/>
        <v>#DIV/0!</v>
      </c>
      <c r="AL111" s="355">
        <v>38427</v>
      </c>
      <c r="AM111" s="356">
        <v>0.4830208333333333</v>
      </c>
      <c r="AN111" s="357">
        <v>1050</v>
      </c>
      <c r="AO111" s="357">
        <v>1500</v>
      </c>
      <c r="AP111" s="357">
        <v>-0.002</v>
      </c>
      <c r="AQ111" s="357">
        <v>-0.001</v>
      </c>
      <c r="AR111" s="357">
        <v>1500</v>
      </c>
      <c r="AS111" s="357">
        <v>0.005</v>
      </c>
      <c r="AT111" s="357">
        <v>0.018</v>
      </c>
    </row>
    <row r="112" spans="24:46" ht="12.75">
      <c r="X112" s="301">
        <v>567</v>
      </c>
      <c r="Y112" s="302">
        <v>5.5935</v>
      </c>
      <c r="Z112" s="303"/>
      <c r="AA112" s="304"/>
      <c r="AB112" s="305">
        <f t="shared" si="7"/>
        <v>0.006219999999999892</v>
      </c>
      <c r="AC112" s="306" t="e">
        <f t="shared" si="8"/>
        <v>#DIV/0!</v>
      </c>
      <c r="AL112" s="355">
        <v>38427</v>
      </c>
      <c r="AM112" s="356">
        <v>0.4899652777777778</v>
      </c>
      <c r="AN112" s="357">
        <v>1060</v>
      </c>
      <c r="AO112" s="357">
        <v>1500</v>
      </c>
      <c r="AP112" s="357">
        <v>-0.002</v>
      </c>
      <c r="AQ112" s="357">
        <v>-0.002</v>
      </c>
      <c r="AR112" s="357">
        <v>1500</v>
      </c>
      <c r="AS112" s="357">
        <v>0.013</v>
      </c>
      <c r="AT112" s="357">
        <v>0.026</v>
      </c>
    </row>
    <row r="113" spans="24:46" ht="12.75">
      <c r="X113" s="301">
        <v>572</v>
      </c>
      <c r="Y113" s="302">
        <v>5.5624</v>
      </c>
      <c r="Z113" s="303"/>
      <c r="AA113" s="304"/>
      <c r="AB113" s="305">
        <f t="shared" si="7"/>
        <v>0</v>
      </c>
      <c r="AC113" s="306" t="e">
        <f t="shared" si="8"/>
        <v>#DIV/0!</v>
      </c>
      <c r="AL113" s="355">
        <v>38427</v>
      </c>
      <c r="AM113" s="356">
        <v>0.49690972222222224</v>
      </c>
      <c r="AN113" s="357">
        <v>1070</v>
      </c>
      <c r="AO113" s="357">
        <v>1500</v>
      </c>
      <c r="AP113" s="357">
        <v>-0.002</v>
      </c>
      <c r="AQ113" s="357">
        <v>-0.001</v>
      </c>
      <c r="AR113" s="357">
        <v>1500</v>
      </c>
      <c r="AS113" s="357">
        <v>-0.003</v>
      </c>
      <c r="AT113" s="357">
        <v>-0.026</v>
      </c>
    </row>
    <row r="114" spans="24:46" ht="12.75">
      <c r="X114" s="301">
        <v>577</v>
      </c>
      <c r="Y114" s="302">
        <v>5.5624</v>
      </c>
      <c r="Z114" s="303"/>
      <c r="AA114" s="304"/>
      <c r="AB114" s="305">
        <f t="shared" si="7"/>
        <v>0.0034800000000000607</v>
      </c>
      <c r="AC114" s="306" t="e">
        <f t="shared" si="8"/>
        <v>#DIV/0!</v>
      </c>
      <c r="AL114" s="355">
        <v>38427</v>
      </c>
      <c r="AM114" s="356">
        <v>0.5038541666666666</v>
      </c>
      <c r="AN114" s="357">
        <v>1080</v>
      </c>
      <c r="AO114" s="357">
        <v>1500</v>
      </c>
      <c r="AP114" s="357">
        <v>-0.002</v>
      </c>
      <c r="AQ114" s="357">
        <v>-0.001</v>
      </c>
      <c r="AR114" s="357">
        <v>1500</v>
      </c>
      <c r="AS114" s="357">
        <v>-0.005</v>
      </c>
      <c r="AT114" s="357">
        <v>-0.029</v>
      </c>
    </row>
    <row r="115" spans="24:46" ht="12.75">
      <c r="X115" s="301">
        <v>582</v>
      </c>
      <c r="Y115" s="302">
        <v>5.545</v>
      </c>
      <c r="Z115" s="303"/>
      <c r="AA115" s="304"/>
      <c r="AB115" s="305">
        <f t="shared" si="7"/>
        <v>0</v>
      </c>
      <c r="AC115" s="306" t="e">
        <f t="shared" si="8"/>
        <v>#DIV/0!</v>
      </c>
      <c r="AL115" s="355">
        <v>38427</v>
      </c>
      <c r="AM115" s="356">
        <v>0.5108101851851852</v>
      </c>
      <c r="AN115" s="357">
        <v>1090</v>
      </c>
      <c r="AO115" s="357">
        <v>1500</v>
      </c>
      <c r="AP115" s="357">
        <v>-0.001</v>
      </c>
      <c r="AQ115" s="357">
        <v>-0.002</v>
      </c>
      <c r="AR115" s="357">
        <v>1500</v>
      </c>
      <c r="AS115" s="357">
        <v>-0.004</v>
      </c>
      <c r="AT115" s="357">
        <v>-0.026</v>
      </c>
    </row>
    <row r="116" spans="24:46" ht="12.75">
      <c r="X116" s="301">
        <v>587</v>
      </c>
      <c r="Y116" s="302">
        <v>5.545</v>
      </c>
      <c r="Z116" s="303"/>
      <c r="AA116" s="304"/>
      <c r="AB116" s="305">
        <f t="shared" si="7"/>
        <v>0.005659999999999954</v>
      </c>
      <c r="AC116" s="306" t="e">
        <f t="shared" si="8"/>
        <v>#DIV/0!</v>
      </c>
      <c r="AL116" s="355">
        <v>38427</v>
      </c>
      <c r="AM116" s="356">
        <v>0.5177546296296297</v>
      </c>
      <c r="AN116" s="357">
        <v>1100</v>
      </c>
      <c r="AO116" s="357">
        <v>1500</v>
      </c>
      <c r="AP116" s="357">
        <v>-0.002</v>
      </c>
      <c r="AQ116" s="357">
        <v>0</v>
      </c>
      <c r="AR116" s="357">
        <v>1500</v>
      </c>
      <c r="AS116" s="357">
        <v>0.013</v>
      </c>
      <c r="AT116" s="357">
        <v>0.03</v>
      </c>
    </row>
    <row r="117" spans="24:46" ht="12.75">
      <c r="X117" s="301">
        <v>592</v>
      </c>
      <c r="Y117" s="302">
        <v>5.5167</v>
      </c>
      <c r="Z117" s="303"/>
      <c r="AA117" s="304"/>
      <c r="AB117" s="305">
        <f t="shared" si="7"/>
        <v>0</v>
      </c>
      <c r="AC117" s="306" t="e">
        <f t="shared" si="8"/>
        <v>#DIV/0!</v>
      </c>
      <c r="AL117" s="355">
        <v>38427</v>
      </c>
      <c r="AM117" s="356">
        <v>0.5247685185185186</v>
      </c>
      <c r="AN117" s="357">
        <v>1110</v>
      </c>
      <c r="AO117" s="357">
        <v>1550</v>
      </c>
      <c r="AP117" s="357">
        <v>-0.001</v>
      </c>
      <c r="AQ117" s="357">
        <v>-0.001</v>
      </c>
      <c r="AR117" s="357">
        <v>1550</v>
      </c>
      <c r="AS117" s="357">
        <v>0.009</v>
      </c>
      <c r="AT117" s="357">
        <v>-0.025</v>
      </c>
    </row>
    <row r="118" spans="24:46" ht="12.75">
      <c r="X118" s="301">
        <v>597</v>
      </c>
      <c r="Y118" s="302">
        <v>5.5167</v>
      </c>
      <c r="Z118" s="303"/>
      <c r="AA118" s="304"/>
      <c r="AB118" s="305">
        <f t="shared" si="7"/>
        <v>-0.0028999999999999916</v>
      </c>
      <c r="AC118" s="306" t="e">
        <f t="shared" si="8"/>
        <v>#DIV/0!</v>
      </c>
      <c r="AL118" s="355">
        <v>38427</v>
      </c>
      <c r="AM118" s="356">
        <v>0.531712962962963</v>
      </c>
      <c r="AN118" s="357">
        <v>1120</v>
      </c>
      <c r="AO118" s="357">
        <v>1550</v>
      </c>
      <c r="AP118" s="357">
        <v>-0.002</v>
      </c>
      <c r="AQ118" s="357">
        <v>-0.001</v>
      </c>
      <c r="AR118" s="357">
        <v>1550</v>
      </c>
      <c r="AS118" s="357">
        <v>-0.044</v>
      </c>
      <c r="AT118" s="357">
        <v>0.002</v>
      </c>
    </row>
    <row r="119" spans="24:46" ht="12.75">
      <c r="X119" s="301">
        <v>602</v>
      </c>
      <c r="Y119" s="302">
        <v>5.5312</v>
      </c>
      <c r="Z119" s="303"/>
      <c r="AA119" s="304"/>
      <c r="AB119" s="305">
        <f t="shared" si="7"/>
        <v>0</v>
      </c>
      <c r="AC119" s="306" t="e">
        <f t="shared" si="8"/>
        <v>#DIV/0!</v>
      </c>
      <c r="AL119" s="355">
        <v>38427</v>
      </c>
      <c r="AM119" s="356">
        <v>0.5386574074074074</v>
      </c>
      <c r="AN119" s="357">
        <v>1130</v>
      </c>
      <c r="AO119" s="357">
        <v>1550</v>
      </c>
      <c r="AP119" s="357">
        <v>-0.002</v>
      </c>
      <c r="AQ119" s="357">
        <v>-0.001</v>
      </c>
      <c r="AR119" s="357">
        <v>1550</v>
      </c>
      <c r="AS119" s="357">
        <v>0.011</v>
      </c>
      <c r="AT119" s="357">
        <v>0.001</v>
      </c>
    </row>
    <row r="120" spans="24:46" ht="12.75">
      <c r="X120" s="301">
        <v>607</v>
      </c>
      <c r="Y120" s="302">
        <v>5.5312</v>
      </c>
      <c r="Z120" s="303"/>
      <c r="AA120" s="304"/>
      <c r="AB120" s="305">
        <f t="shared" si="7"/>
        <v>0.0033400000000000317</v>
      </c>
      <c r="AC120" s="306" t="e">
        <f t="shared" si="8"/>
        <v>#DIV/0!</v>
      </c>
      <c r="AL120" s="355">
        <v>38427</v>
      </c>
      <c r="AM120" s="356">
        <v>0.5456018518518518</v>
      </c>
      <c r="AN120" s="357">
        <v>1140</v>
      </c>
      <c r="AO120" s="357">
        <v>1550</v>
      </c>
      <c r="AP120" s="357">
        <v>-0.003</v>
      </c>
      <c r="AQ120" s="357">
        <v>-0.002</v>
      </c>
      <c r="AR120" s="357">
        <v>1550</v>
      </c>
      <c r="AS120" s="357">
        <v>0.005</v>
      </c>
      <c r="AT120" s="357">
        <v>0.004</v>
      </c>
    </row>
    <row r="121" spans="24:46" ht="12.75">
      <c r="X121" s="301">
        <v>612</v>
      </c>
      <c r="Y121" s="302">
        <v>5.5145</v>
      </c>
      <c r="Z121" s="303"/>
      <c r="AA121" s="304"/>
      <c r="AB121" s="305">
        <f t="shared" si="7"/>
        <v>0</v>
      </c>
      <c r="AC121" s="306" t="e">
        <f t="shared" si="8"/>
        <v>#DIV/0!</v>
      </c>
      <c r="AL121" s="355">
        <v>38427</v>
      </c>
      <c r="AM121" s="356">
        <v>0.5525462962962963</v>
      </c>
      <c r="AN121" s="357">
        <v>1150</v>
      </c>
      <c r="AO121" s="357">
        <v>1550</v>
      </c>
      <c r="AP121" s="357">
        <v>-0.003</v>
      </c>
      <c r="AQ121" s="357">
        <v>-0.001</v>
      </c>
      <c r="AR121" s="357">
        <v>1550</v>
      </c>
      <c r="AS121" s="357">
        <v>-0.017</v>
      </c>
      <c r="AT121" s="357">
        <v>0.024</v>
      </c>
    </row>
    <row r="122" spans="24:46" ht="12.75">
      <c r="X122" s="301">
        <v>617</v>
      </c>
      <c r="Y122" s="302">
        <v>5.5145</v>
      </c>
      <c r="Z122" s="303"/>
      <c r="AA122" s="304"/>
      <c r="AB122" s="305">
        <f t="shared" si="7"/>
        <v>0.005700000000000038</v>
      </c>
      <c r="AC122" s="306" t="e">
        <f t="shared" si="8"/>
        <v>#DIV/0!</v>
      </c>
      <c r="AL122" s="355">
        <v>38427</v>
      </c>
      <c r="AM122" s="356">
        <v>0.5594907407407407</v>
      </c>
      <c r="AN122" s="357">
        <v>1160</v>
      </c>
      <c r="AO122" s="357">
        <v>1550</v>
      </c>
      <c r="AP122" s="357">
        <v>-0.002</v>
      </c>
      <c r="AQ122" s="357">
        <v>-0.001</v>
      </c>
      <c r="AR122" s="357">
        <v>1550</v>
      </c>
      <c r="AS122" s="357">
        <v>-0.018</v>
      </c>
      <c r="AT122" s="357">
        <v>-0.027</v>
      </c>
    </row>
    <row r="123" spans="24:46" ht="12.75">
      <c r="X123" s="301">
        <v>622</v>
      </c>
      <c r="Y123" s="302">
        <v>5.486</v>
      </c>
      <c r="Z123" s="303"/>
      <c r="AA123" s="304"/>
      <c r="AB123" s="305">
        <f t="shared" si="7"/>
        <v>0</v>
      </c>
      <c r="AC123" s="306" t="e">
        <f t="shared" si="8"/>
        <v>#DIV/0!</v>
      </c>
      <c r="AL123" s="355">
        <v>38427</v>
      </c>
      <c r="AM123" s="356">
        <v>0.5664351851851852</v>
      </c>
      <c r="AN123" s="357">
        <v>1170</v>
      </c>
      <c r="AO123" s="357">
        <v>1550</v>
      </c>
      <c r="AP123" s="357">
        <v>-0.003</v>
      </c>
      <c r="AQ123" s="357">
        <v>-0.002</v>
      </c>
      <c r="AR123" s="357">
        <v>1550</v>
      </c>
      <c r="AS123" s="357">
        <v>-0.001</v>
      </c>
      <c r="AT123" s="357">
        <v>-0.003</v>
      </c>
    </row>
    <row r="124" spans="24:46" ht="12.75">
      <c r="X124" s="301">
        <v>627</v>
      </c>
      <c r="Y124" s="302">
        <v>5.486</v>
      </c>
      <c r="Z124" s="303"/>
      <c r="AA124" s="304"/>
      <c r="AB124" s="305">
        <f t="shared" si="7"/>
        <v>0.002779999999999916</v>
      </c>
      <c r="AC124" s="306" t="e">
        <f t="shared" si="8"/>
        <v>#DIV/0!</v>
      </c>
      <c r="AL124" s="358">
        <v>38427</v>
      </c>
      <c r="AM124" s="359">
        <v>0.5733217592592593</v>
      </c>
      <c r="AN124" s="360">
        <v>1180</v>
      </c>
      <c r="AO124" s="360">
        <v>1600</v>
      </c>
      <c r="AP124" s="360">
        <v>-0.002</v>
      </c>
      <c r="AQ124" s="360">
        <v>-0.001</v>
      </c>
      <c r="AR124" s="360">
        <v>1600</v>
      </c>
      <c r="AS124" s="360">
        <v>0.022</v>
      </c>
      <c r="AT124" s="360">
        <v>-0.045</v>
      </c>
    </row>
    <row r="125" spans="24:46" ht="12.75">
      <c r="X125" s="301">
        <v>632</v>
      </c>
      <c r="Y125" s="302">
        <v>5.4721</v>
      </c>
      <c r="Z125" s="303"/>
      <c r="AA125" s="304"/>
      <c r="AB125" s="305">
        <f t="shared" si="7"/>
        <v>0</v>
      </c>
      <c r="AC125" s="306" t="e">
        <f t="shared" si="8"/>
        <v>#DIV/0!</v>
      </c>
      <c r="AL125" s="358">
        <v>38427</v>
      </c>
      <c r="AM125" s="359">
        <v>0.5802662037037037</v>
      </c>
      <c r="AN125" s="360">
        <v>1190</v>
      </c>
      <c r="AO125" s="360">
        <v>1600</v>
      </c>
      <c r="AP125" s="360">
        <v>-0.001</v>
      </c>
      <c r="AQ125" s="360">
        <v>-0.002</v>
      </c>
      <c r="AR125" s="360">
        <v>1600</v>
      </c>
      <c r="AS125" s="360">
        <v>0.003</v>
      </c>
      <c r="AT125" s="360">
        <v>-0.015</v>
      </c>
    </row>
    <row r="126" spans="24:46" ht="12.75">
      <c r="X126" s="301">
        <v>637</v>
      </c>
      <c r="Y126" s="302">
        <v>5.4721</v>
      </c>
      <c r="Z126" s="303"/>
      <c r="AA126" s="304"/>
      <c r="AB126" s="305">
        <f t="shared" si="7"/>
        <v>0.004800000000000004</v>
      </c>
      <c r="AC126" s="306" t="e">
        <f t="shared" si="8"/>
        <v>#DIV/0!</v>
      </c>
      <c r="AL126" s="358">
        <v>38427</v>
      </c>
      <c r="AM126" s="359">
        <v>0.5872106481481482</v>
      </c>
      <c r="AN126" s="360">
        <v>1200</v>
      </c>
      <c r="AO126" s="360">
        <v>1600</v>
      </c>
      <c r="AP126" s="360">
        <v>-0.003</v>
      </c>
      <c r="AQ126" s="360">
        <v>-0.003</v>
      </c>
      <c r="AR126" s="360">
        <v>1600</v>
      </c>
      <c r="AS126" s="360">
        <v>0.004</v>
      </c>
      <c r="AT126" s="360">
        <v>-0.013</v>
      </c>
    </row>
    <row r="127" spans="24:46" ht="12.75">
      <c r="X127" s="301">
        <v>642</v>
      </c>
      <c r="Y127" s="302">
        <v>5.4481</v>
      </c>
      <c r="Z127" s="303"/>
      <c r="AA127" s="304"/>
      <c r="AB127" s="305">
        <f t="shared" si="7"/>
        <v>0</v>
      </c>
      <c r="AC127" s="306" t="e">
        <f t="shared" si="8"/>
        <v>#DIV/0!</v>
      </c>
      <c r="AL127" s="358">
        <v>38427</v>
      </c>
      <c r="AM127" s="359">
        <v>0.5941550925925926</v>
      </c>
      <c r="AN127" s="360">
        <v>1210</v>
      </c>
      <c r="AO127" s="360">
        <v>1600</v>
      </c>
      <c r="AP127" s="360">
        <v>-0.002</v>
      </c>
      <c r="AQ127" s="360">
        <v>-0.001</v>
      </c>
      <c r="AR127" s="360">
        <v>1600</v>
      </c>
      <c r="AS127" s="360">
        <v>-0.014</v>
      </c>
      <c r="AT127" s="360">
        <v>0.018</v>
      </c>
    </row>
    <row r="128" spans="24:46" ht="12.75">
      <c r="X128" s="301">
        <v>647</v>
      </c>
      <c r="Y128" s="302">
        <v>5.4481</v>
      </c>
      <c r="Z128" s="303"/>
      <c r="AA128" s="304"/>
      <c r="AB128" s="305">
        <f t="shared" si="7"/>
        <v>0.0029600000000000294</v>
      </c>
      <c r="AC128" s="306" t="e">
        <f t="shared" si="8"/>
        <v>#DIV/0!</v>
      </c>
      <c r="AL128" s="358">
        <v>38427</v>
      </c>
      <c r="AM128" s="359">
        <v>0.601099537037037</v>
      </c>
      <c r="AN128" s="360">
        <v>1220</v>
      </c>
      <c r="AO128" s="360">
        <v>1600</v>
      </c>
      <c r="AP128" s="360">
        <v>-0.003</v>
      </c>
      <c r="AQ128" s="360">
        <v>-0.003</v>
      </c>
      <c r="AR128" s="360">
        <v>1600</v>
      </c>
      <c r="AS128" s="360">
        <v>-0.009</v>
      </c>
      <c r="AT128" s="360">
        <v>-0.035</v>
      </c>
    </row>
    <row r="129" spans="24:46" ht="12.75">
      <c r="X129" s="301">
        <v>652</v>
      </c>
      <c r="Y129" s="302">
        <v>5.4333</v>
      </c>
      <c r="Z129" s="303"/>
      <c r="AA129" s="304"/>
      <c r="AB129" s="305">
        <f t="shared" si="7"/>
        <v>0</v>
      </c>
      <c r="AC129" s="306" t="e">
        <f t="shared" si="8"/>
        <v>#DIV/0!</v>
      </c>
      <c r="AL129" s="358">
        <v>38427</v>
      </c>
      <c r="AM129" s="359">
        <v>0.6080439814814814</v>
      </c>
      <c r="AN129" s="360">
        <v>1230</v>
      </c>
      <c r="AO129" s="360">
        <v>1600</v>
      </c>
      <c r="AP129" s="360">
        <v>-0.002</v>
      </c>
      <c r="AQ129" s="360">
        <v>-0.002</v>
      </c>
      <c r="AR129" s="360">
        <v>1600</v>
      </c>
      <c r="AS129" s="360">
        <v>-0.019</v>
      </c>
      <c r="AT129" s="360">
        <v>0.004</v>
      </c>
    </row>
    <row r="130" spans="24:46" ht="12.75">
      <c r="X130" s="301">
        <v>657</v>
      </c>
      <c r="Y130" s="302">
        <v>5.4333</v>
      </c>
      <c r="Z130" s="303"/>
      <c r="AA130" s="304"/>
      <c r="AB130" s="305">
        <f t="shared" si="7"/>
        <v>0.0029799999999999827</v>
      </c>
      <c r="AC130" s="306" t="e">
        <f t="shared" si="8"/>
        <v>#DIV/0!</v>
      </c>
      <c r="AL130" s="358">
        <v>38427</v>
      </c>
      <c r="AM130" s="359">
        <v>0.614988425925926</v>
      </c>
      <c r="AN130" s="360">
        <v>1240</v>
      </c>
      <c r="AO130" s="360">
        <v>1600</v>
      </c>
      <c r="AP130" s="360">
        <v>-0.002</v>
      </c>
      <c r="AQ130" s="360">
        <v>-0.002</v>
      </c>
      <c r="AR130" s="360">
        <v>1600</v>
      </c>
      <c r="AS130" s="360">
        <v>-0.005</v>
      </c>
      <c r="AT130" s="360">
        <v>-0.006</v>
      </c>
    </row>
    <row r="131" spans="24:46" ht="12.75">
      <c r="X131" s="301">
        <v>662</v>
      </c>
      <c r="Y131" s="302">
        <v>5.4184</v>
      </c>
      <c r="Z131" s="303"/>
      <c r="AA131" s="304"/>
      <c r="AB131" s="305">
        <f t="shared" si="7"/>
        <v>0</v>
      </c>
      <c r="AC131" s="306" t="e">
        <f t="shared" si="8"/>
        <v>#DIV/0!</v>
      </c>
      <c r="AL131" s="355">
        <v>38427</v>
      </c>
      <c r="AM131" s="356">
        <v>0.6219791666666666</v>
      </c>
      <c r="AN131" s="357">
        <v>1250</v>
      </c>
      <c r="AO131" s="357">
        <v>1650</v>
      </c>
      <c r="AP131" s="357">
        <v>-0.004</v>
      </c>
      <c r="AQ131" s="357">
        <v>-0.003</v>
      </c>
      <c r="AR131" s="357">
        <v>1650</v>
      </c>
      <c r="AS131" s="357">
        <v>-0.01</v>
      </c>
      <c r="AT131" s="357">
        <v>-0.024</v>
      </c>
    </row>
    <row r="132" spans="24:46" ht="12.75">
      <c r="X132" s="301">
        <v>667</v>
      </c>
      <c r="Y132" s="302">
        <v>5.4184</v>
      </c>
      <c r="Z132" s="303"/>
      <c r="AA132" s="304"/>
      <c r="AB132" s="305">
        <f t="shared" si="7"/>
        <v>0.001580000000000048</v>
      </c>
      <c r="AC132" s="306" t="e">
        <f t="shared" si="8"/>
        <v>#DIV/0!</v>
      </c>
      <c r="AL132" s="355">
        <v>38427</v>
      </c>
      <c r="AM132" s="356">
        <v>0.6289236111111111</v>
      </c>
      <c r="AN132" s="357">
        <v>1260</v>
      </c>
      <c r="AO132" s="357">
        <v>1650</v>
      </c>
      <c r="AP132" s="357">
        <v>-0.003</v>
      </c>
      <c r="AQ132" s="357">
        <v>-0.002</v>
      </c>
      <c r="AR132" s="357">
        <v>1650</v>
      </c>
      <c r="AS132" s="357">
        <v>-0.004</v>
      </c>
      <c r="AT132" s="357">
        <v>-0.016</v>
      </c>
    </row>
    <row r="133" spans="24:46" ht="12.75">
      <c r="X133" s="301">
        <v>672</v>
      </c>
      <c r="Y133" s="302">
        <v>5.4105</v>
      </c>
      <c r="Z133" s="303"/>
      <c r="AA133" s="304"/>
      <c r="AB133" s="305">
        <f t="shared" si="7"/>
        <v>0</v>
      </c>
      <c r="AC133" s="306" t="e">
        <f t="shared" si="8"/>
        <v>#DIV/0!</v>
      </c>
      <c r="AL133" s="355">
        <v>38427</v>
      </c>
      <c r="AM133" s="356">
        <v>0.6358680555555556</v>
      </c>
      <c r="AN133" s="357">
        <v>1270</v>
      </c>
      <c r="AO133" s="357">
        <v>1650</v>
      </c>
      <c r="AP133" s="357">
        <v>-0.002</v>
      </c>
      <c r="AQ133" s="357">
        <v>-0.002</v>
      </c>
      <c r="AR133" s="357">
        <v>1650</v>
      </c>
      <c r="AS133" s="357">
        <v>0.007</v>
      </c>
      <c r="AT133" s="357">
        <v>0.011</v>
      </c>
    </row>
    <row r="134" spans="24:46" ht="12.75">
      <c r="X134" s="301">
        <v>677</v>
      </c>
      <c r="Y134" s="302">
        <v>5.4105</v>
      </c>
      <c r="Z134" s="303"/>
      <c r="AA134" s="304"/>
      <c r="AB134" s="305">
        <f t="shared" si="7"/>
        <v>0.0045399999999999</v>
      </c>
      <c r="AC134" s="306" t="e">
        <f t="shared" si="8"/>
        <v>#DIV/0!</v>
      </c>
      <c r="AL134" s="355">
        <v>38427</v>
      </c>
      <c r="AM134" s="356">
        <v>0.6428125</v>
      </c>
      <c r="AN134" s="357">
        <v>1280</v>
      </c>
      <c r="AO134" s="357">
        <v>1650</v>
      </c>
      <c r="AP134" s="357">
        <v>-0.003</v>
      </c>
      <c r="AQ134" s="357">
        <v>-0.003</v>
      </c>
      <c r="AR134" s="357">
        <v>1650</v>
      </c>
      <c r="AS134" s="357">
        <v>0.018</v>
      </c>
      <c r="AT134" s="357">
        <v>-0.02</v>
      </c>
    </row>
    <row r="135" spans="24:46" ht="12.75">
      <c r="X135" s="301">
        <v>682</v>
      </c>
      <c r="Y135" s="302">
        <v>5.3878</v>
      </c>
      <c r="Z135" s="303"/>
      <c r="AA135" s="304"/>
      <c r="AB135" s="305">
        <f aca="true" t="shared" si="13" ref="AB135:AB198">(Y135-Y136)/(X136-X135)</f>
        <v>0</v>
      </c>
      <c r="AC135" s="306" t="e">
        <f aca="true" t="shared" si="14" ref="AC135:AC198">(AA135-AA136)/(Z136-Z135)</f>
        <v>#DIV/0!</v>
      </c>
      <c r="AL135" s="355">
        <v>38427</v>
      </c>
      <c r="AM135" s="356">
        <v>0.6497569444444444</v>
      </c>
      <c r="AN135" s="357">
        <v>1290</v>
      </c>
      <c r="AO135" s="357">
        <v>1650</v>
      </c>
      <c r="AP135" s="357">
        <v>-0.003</v>
      </c>
      <c r="AQ135" s="357">
        <v>-0.003</v>
      </c>
      <c r="AR135" s="357">
        <v>1650</v>
      </c>
      <c r="AS135" s="357">
        <v>-0.004</v>
      </c>
      <c r="AT135" s="357">
        <v>-0.012</v>
      </c>
    </row>
    <row r="136" spans="24:46" ht="12.75">
      <c r="X136" s="301">
        <v>687</v>
      </c>
      <c r="Y136" s="302">
        <v>5.3878</v>
      </c>
      <c r="Z136" s="303"/>
      <c r="AA136" s="304"/>
      <c r="AB136" s="305">
        <f t="shared" si="13"/>
        <v>-0.0007399999999998741</v>
      </c>
      <c r="AC136" s="306" t="e">
        <f t="shared" si="14"/>
        <v>#DIV/0!</v>
      </c>
      <c r="AL136" s="355">
        <v>38427</v>
      </c>
      <c r="AM136" s="356">
        <v>0.656701388888889</v>
      </c>
      <c r="AN136" s="357">
        <v>1300</v>
      </c>
      <c r="AO136" s="357">
        <v>1650</v>
      </c>
      <c r="AP136" s="357">
        <v>-0.002</v>
      </c>
      <c r="AQ136" s="357">
        <v>-0.001</v>
      </c>
      <c r="AR136" s="357">
        <v>1650</v>
      </c>
      <c r="AS136" s="357">
        <v>-0.009</v>
      </c>
      <c r="AT136" s="357">
        <v>0.01</v>
      </c>
    </row>
    <row r="137" spans="24:46" ht="12.75">
      <c r="X137" s="301">
        <v>692</v>
      </c>
      <c r="Y137" s="302">
        <v>5.3915</v>
      </c>
      <c r="Z137" s="303"/>
      <c r="AA137" s="304"/>
      <c r="AB137" s="305">
        <f t="shared" si="13"/>
        <v>0</v>
      </c>
      <c r="AC137" s="306" t="e">
        <f t="shared" si="14"/>
        <v>#DIV/0!</v>
      </c>
      <c r="AL137" s="355">
        <v>38427</v>
      </c>
      <c r="AM137" s="356">
        <v>0.6636458333333334</v>
      </c>
      <c r="AN137" s="357">
        <v>1310</v>
      </c>
      <c r="AO137" s="357">
        <v>1650</v>
      </c>
      <c r="AP137" s="357">
        <v>-0.002</v>
      </c>
      <c r="AQ137" s="357">
        <v>-0.003</v>
      </c>
      <c r="AR137" s="357">
        <v>1650</v>
      </c>
      <c r="AS137" s="357">
        <v>-0.007</v>
      </c>
      <c r="AT137" s="357">
        <v>-0.016</v>
      </c>
    </row>
    <row r="138" spans="24:46" ht="12.75">
      <c r="X138" s="301">
        <v>697</v>
      </c>
      <c r="Y138" s="302">
        <v>5.3915</v>
      </c>
      <c r="Z138" s="303"/>
      <c r="AA138" s="304"/>
      <c r="AB138" s="305">
        <f t="shared" si="13"/>
        <v>0.0065400000000000345</v>
      </c>
      <c r="AC138" s="306" t="e">
        <f t="shared" si="14"/>
        <v>#DIV/0!</v>
      </c>
      <c r="AL138" s="355">
        <v>38427</v>
      </c>
      <c r="AM138" s="356">
        <v>0.6705902777777778</v>
      </c>
      <c r="AN138" s="357">
        <v>1320</v>
      </c>
      <c r="AO138" s="357">
        <v>1650</v>
      </c>
      <c r="AP138" s="357">
        <v>-0.003</v>
      </c>
      <c r="AQ138" s="357">
        <v>-0.003</v>
      </c>
      <c r="AR138" s="357">
        <v>1650</v>
      </c>
      <c r="AS138" s="357">
        <v>-0.003</v>
      </c>
      <c r="AT138" s="357">
        <v>0.014</v>
      </c>
    </row>
    <row r="139" spans="24:46" ht="12.75">
      <c r="X139" s="301">
        <v>702</v>
      </c>
      <c r="Y139" s="302">
        <v>5.3588</v>
      </c>
      <c r="Z139" s="303"/>
      <c r="AA139" s="304"/>
      <c r="AB139" s="305">
        <f t="shared" si="13"/>
        <v>0</v>
      </c>
      <c r="AC139" s="306" t="e">
        <f t="shared" si="14"/>
        <v>#DIV/0!</v>
      </c>
      <c r="AL139" s="355">
        <v>38427</v>
      </c>
      <c r="AM139" s="356">
        <v>0.6775347222222222</v>
      </c>
      <c r="AN139" s="357">
        <v>1330</v>
      </c>
      <c r="AO139" s="357">
        <v>1650</v>
      </c>
      <c r="AP139" s="357">
        <v>-0.003</v>
      </c>
      <c r="AQ139" s="357">
        <v>-0.002</v>
      </c>
      <c r="AR139" s="357">
        <v>1650</v>
      </c>
      <c r="AS139" s="357">
        <v>-0.009</v>
      </c>
      <c r="AT139" s="357">
        <v>-0.029</v>
      </c>
    </row>
    <row r="140" spans="24:46" ht="12.75">
      <c r="X140" s="301">
        <v>707</v>
      </c>
      <c r="Y140" s="302">
        <v>5.3588</v>
      </c>
      <c r="Z140" s="303"/>
      <c r="AA140" s="304"/>
      <c r="AB140" s="305">
        <f t="shared" si="13"/>
        <v>0.0016199999999999548</v>
      </c>
      <c r="AC140" s="306" t="e">
        <f t="shared" si="14"/>
        <v>#DIV/0!</v>
      </c>
      <c r="AL140" s="355">
        <v>38427</v>
      </c>
      <c r="AM140" s="356">
        <v>0.6844791666666666</v>
      </c>
      <c r="AN140" s="357">
        <v>1340</v>
      </c>
      <c r="AO140" s="357">
        <v>1650</v>
      </c>
      <c r="AP140" s="357">
        <v>-0.002</v>
      </c>
      <c r="AQ140" s="357">
        <v>-0.002</v>
      </c>
      <c r="AR140" s="357">
        <v>1650</v>
      </c>
      <c r="AS140" s="357">
        <v>-0.006</v>
      </c>
      <c r="AT140" s="357">
        <v>-0.015</v>
      </c>
    </row>
    <row r="141" spans="24:29" ht="12.75">
      <c r="X141" s="301">
        <v>712</v>
      </c>
      <c r="Y141" s="302">
        <v>5.3507</v>
      </c>
      <c r="Z141" s="303"/>
      <c r="AA141" s="304"/>
      <c r="AB141" s="305">
        <f t="shared" si="13"/>
        <v>0</v>
      </c>
      <c r="AC141" s="306" t="e">
        <f t="shared" si="14"/>
        <v>#DIV/0!</v>
      </c>
    </row>
    <row r="142" spans="24:29" ht="12.75">
      <c r="X142" s="301">
        <v>717</v>
      </c>
      <c r="Y142" s="302">
        <v>5.3507</v>
      </c>
      <c r="Z142" s="303"/>
      <c r="AA142" s="304"/>
      <c r="AB142" s="305">
        <f t="shared" si="13"/>
        <v>0.007979999999999876</v>
      </c>
      <c r="AC142" s="306" t="e">
        <f t="shared" si="14"/>
        <v>#DIV/0!</v>
      </c>
    </row>
    <row r="143" spans="24:29" ht="12.75">
      <c r="X143" s="301">
        <v>722</v>
      </c>
      <c r="Y143" s="302">
        <v>5.3108</v>
      </c>
      <c r="Z143" s="303"/>
      <c r="AA143" s="304"/>
      <c r="AB143" s="305">
        <f t="shared" si="13"/>
        <v>0</v>
      </c>
      <c r="AC143" s="306" t="e">
        <f t="shared" si="14"/>
        <v>#DIV/0!</v>
      </c>
    </row>
    <row r="144" spans="24:29" ht="12.75">
      <c r="X144" s="301">
        <v>727</v>
      </c>
      <c r="Y144" s="302">
        <v>5.3108</v>
      </c>
      <c r="Z144" s="303"/>
      <c r="AA144" s="304"/>
      <c r="AB144" s="305">
        <f t="shared" si="13"/>
        <v>0.0002400000000001512</v>
      </c>
      <c r="AC144" s="306" t="e">
        <f t="shared" si="14"/>
        <v>#DIV/0!</v>
      </c>
    </row>
    <row r="145" spans="24:29" ht="12.75">
      <c r="X145" s="301">
        <v>732</v>
      </c>
      <c r="Y145" s="302">
        <v>5.3096</v>
      </c>
      <c r="Z145" s="303"/>
      <c r="AA145" s="304"/>
      <c r="AB145" s="305">
        <f t="shared" si="13"/>
        <v>0</v>
      </c>
      <c r="AC145" s="306" t="e">
        <f t="shared" si="14"/>
        <v>#DIV/0!</v>
      </c>
    </row>
    <row r="146" spans="24:29" ht="12.75">
      <c r="X146" s="301">
        <v>737</v>
      </c>
      <c r="Y146" s="302">
        <v>5.3096</v>
      </c>
      <c r="Z146" s="303"/>
      <c r="AA146" s="304"/>
      <c r="AB146" s="305">
        <f t="shared" si="13"/>
        <v>0.003979999999999961</v>
      </c>
      <c r="AC146" s="306" t="e">
        <f t="shared" si="14"/>
        <v>#DIV/0!</v>
      </c>
    </row>
    <row r="147" spans="24:29" ht="12.75">
      <c r="X147" s="301">
        <v>742</v>
      </c>
      <c r="Y147" s="302">
        <v>5.2897</v>
      </c>
      <c r="Z147" s="303"/>
      <c r="AA147" s="304"/>
      <c r="AB147" s="305">
        <f t="shared" si="13"/>
        <v>0</v>
      </c>
      <c r="AC147" s="306" t="e">
        <f t="shared" si="14"/>
        <v>#DIV/0!</v>
      </c>
    </row>
    <row r="148" spans="24:29" ht="12.75">
      <c r="X148" s="301">
        <v>747</v>
      </c>
      <c r="Y148" s="302">
        <v>5.2897</v>
      </c>
      <c r="Z148" s="303"/>
      <c r="AA148" s="304"/>
      <c r="AB148" s="305">
        <f t="shared" si="13"/>
        <v>0.006339999999999968</v>
      </c>
      <c r="AC148" s="306" t="e">
        <f t="shared" si="14"/>
        <v>#DIV/0!</v>
      </c>
    </row>
    <row r="149" spans="24:29" ht="12.75">
      <c r="X149" s="301">
        <v>752</v>
      </c>
      <c r="Y149" s="302">
        <v>5.258</v>
      </c>
      <c r="Z149" s="303"/>
      <c r="AA149" s="304"/>
      <c r="AB149" s="305">
        <f t="shared" si="13"/>
        <v>0</v>
      </c>
      <c r="AC149" s="306" t="e">
        <f t="shared" si="14"/>
        <v>#DIV/0!</v>
      </c>
    </row>
    <row r="150" spans="24:29" ht="12.75">
      <c r="X150" s="301">
        <v>757</v>
      </c>
      <c r="Y150" s="302">
        <v>5.258</v>
      </c>
      <c r="Z150" s="303"/>
      <c r="AA150" s="304"/>
      <c r="AB150" s="305">
        <f t="shared" si="13"/>
        <v>-0.0008200000000000429</v>
      </c>
      <c r="AC150" s="306" t="e">
        <f t="shared" si="14"/>
        <v>#DIV/0!</v>
      </c>
    </row>
    <row r="151" spans="24:29" ht="12.75">
      <c r="X151" s="301">
        <v>762</v>
      </c>
      <c r="Y151" s="302">
        <v>5.2621</v>
      </c>
      <c r="Z151" s="303"/>
      <c r="AA151" s="304"/>
      <c r="AB151" s="305">
        <f t="shared" si="13"/>
        <v>0</v>
      </c>
      <c r="AC151" s="306" t="e">
        <f t="shared" si="14"/>
        <v>#DIV/0!</v>
      </c>
    </row>
    <row r="152" spans="24:29" ht="12.75">
      <c r="X152" s="301">
        <v>767</v>
      </c>
      <c r="Y152" s="302">
        <v>5.2621</v>
      </c>
      <c r="Z152" s="303"/>
      <c r="AA152" s="304"/>
      <c r="AB152" s="305">
        <f t="shared" si="13"/>
        <v>0.0042200000000001125</v>
      </c>
      <c r="AC152" s="306" t="e">
        <f t="shared" si="14"/>
        <v>#DIV/0!</v>
      </c>
    </row>
    <row r="153" spans="24:29" ht="12.75">
      <c r="X153" s="301">
        <v>772</v>
      </c>
      <c r="Y153" s="302">
        <v>5.241</v>
      </c>
      <c r="Z153" s="303"/>
      <c r="AA153" s="304"/>
      <c r="AB153" s="305">
        <f t="shared" si="13"/>
        <v>0</v>
      </c>
      <c r="AC153" s="306" t="e">
        <f t="shared" si="14"/>
        <v>#DIV/0!</v>
      </c>
    </row>
    <row r="154" spans="24:29" ht="12.75">
      <c r="X154" s="301">
        <v>777</v>
      </c>
      <c r="Y154" s="302">
        <v>5.241</v>
      </c>
      <c r="Z154" s="303"/>
      <c r="AA154" s="304"/>
      <c r="AB154" s="305">
        <f t="shared" si="13"/>
        <v>-0.005300000000000082</v>
      </c>
      <c r="AC154" s="306" t="e">
        <f t="shared" si="14"/>
        <v>#DIV/0!</v>
      </c>
    </row>
    <row r="155" spans="24:29" ht="12.75">
      <c r="X155" s="301">
        <v>782</v>
      </c>
      <c r="Y155" s="302">
        <v>5.2675</v>
      </c>
      <c r="Z155" s="303"/>
      <c r="AA155" s="304"/>
      <c r="AB155" s="305">
        <f t="shared" si="13"/>
        <v>0</v>
      </c>
      <c r="AC155" s="306" t="e">
        <f t="shared" si="14"/>
        <v>#DIV/0!</v>
      </c>
    </row>
    <row r="156" spans="24:29" ht="12.75">
      <c r="X156" s="301">
        <v>787</v>
      </c>
      <c r="Y156" s="302">
        <v>5.2675</v>
      </c>
      <c r="Z156" s="303"/>
      <c r="AA156" s="304"/>
      <c r="AB156" s="305">
        <f t="shared" si="13"/>
        <v>0.006639999999999979</v>
      </c>
      <c r="AC156" s="306" t="e">
        <f t="shared" si="14"/>
        <v>#DIV/0!</v>
      </c>
    </row>
    <row r="157" spans="24:29" ht="12.75">
      <c r="X157" s="301">
        <v>792</v>
      </c>
      <c r="Y157" s="302">
        <v>5.2343</v>
      </c>
      <c r="Z157" s="303"/>
      <c r="AA157" s="304"/>
      <c r="AB157" s="305">
        <f t="shared" si="13"/>
        <v>0</v>
      </c>
      <c r="AC157" s="306" t="e">
        <f t="shared" si="14"/>
        <v>#DIV/0!</v>
      </c>
    </row>
    <row r="158" spans="24:29" ht="12.75">
      <c r="X158" s="301">
        <v>797</v>
      </c>
      <c r="Y158" s="302">
        <v>5.2343</v>
      </c>
      <c r="Z158" s="303"/>
      <c r="AA158" s="304"/>
      <c r="AB158" s="305">
        <f t="shared" si="13"/>
        <v>-0.0012199999999999989</v>
      </c>
      <c r="AC158" s="306" t="e">
        <f t="shared" si="14"/>
        <v>#DIV/0!</v>
      </c>
    </row>
    <row r="159" spans="24:29" ht="12.75">
      <c r="X159" s="301">
        <v>802</v>
      </c>
      <c r="Y159" s="302">
        <v>5.2404</v>
      </c>
      <c r="Z159" s="303"/>
      <c r="AA159" s="304"/>
      <c r="AB159" s="305">
        <f t="shared" si="13"/>
        <v>0</v>
      </c>
      <c r="AC159" s="306" t="e">
        <f t="shared" si="14"/>
        <v>#DIV/0!</v>
      </c>
    </row>
    <row r="160" spans="24:29" ht="12.75">
      <c r="X160" s="301">
        <v>807</v>
      </c>
      <c r="Y160" s="302">
        <v>5.2404</v>
      </c>
      <c r="Z160" s="303"/>
      <c r="AA160" s="304"/>
      <c r="AB160" s="305">
        <f t="shared" si="13"/>
        <v>0.00536000000000012</v>
      </c>
      <c r="AC160" s="306" t="e">
        <f t="shared" si="14"/>
        <v>#DIV/0!</v>
      </c>
    </row>
    <row r="161" spans="24:29" ht="12.75">
      <c r="X161" s="301">
        <v>812</v>
      </c>
      <c r="Y161" s="302">
        <v>5.2136</v>
      </c>
      <c r="Z161" s="303"/>
      <c r="AA161" s="304"/>
      <c r="AB161" s="305">
        <f t="shared" si="13"/>
        <v>0</v>
      </c>
      <c r="AC161" s="306" t="e">
        <f t="shared" si="14"/>
        <v>#DIV/0!</v>
      </c>
    </row>
    <row r="162" spans="24:29" ht="12.75">
      <c r="X162" s="301">
        <v>817</v>
      </c>
      <c r="Y162" s="302">
        <v>5.2136</v>
      </c>
      <c r="Z162" s="303"/>
      <c r="AA162" s="304"/>
      <c r="AB162" s="305">
        <f t="shared" si="13"/>
        <v>0.004139999999999944</v>
      </c>
      <c r="AC162" s="306" t="e">
        <f t="shared" si="14"/>
        <v>#DIV/0!</v>
      </c>
    </row>
    <row r="163" spans="24:29" ht="12.75">
      <c r="X163" s="301">
        <v>822</v>
      </c>
      <c r="Y163" s="302">
        <v>5.1929</v>
      </c>
      <c r="Z163" s="303"/>
      <c r="AA163" s="304"/>
      <c r="AB163" s="305">
        <f t="shared" si="13"/>
        <v>0</v>
      </c>
      <c r="AC163" s="306" t="e">
        <f t="shared" si="14"/>
        <v>#DIV/0!</v>
      </c>
    </row>
    <row r="164" spans="24:29" ht="12.75">
      <c r="X164" s="301">
        <v>827</v>
      </c>
      <c r="Y164" s="302">
        <v>5.1929</v>
      </c>
      <c r="Z164" s="303"/>
      <c r="AA164" s="304"/>
      <c r="AB164" s="305">
        <f t="shared" si="13"/>
        <v>0.004780000000000051</v>
      </c>
      <c r="AC164" s="306" t="e">
        <f t="shared" si="14"/>
        <v>#DIV/0!</v>
      </c>
    </row>
    <row r="165" spans="24:29" ht="12.75">
      <c r="X165" s="301">
        <v>832</v>
      </c>
      <c r="Y165" s="302">
        <v>5.169</v>
      </c>
      <c r="Z165" s="303"/>
      <c r="AA165" s="304"/>
      <c r="AB165" s="305">
        <f t="shared" si="13"/>
        <v>0</v>
      </c>
      <c r="AC165" s="306" t="e">
        <f t="shared" si="14"/>
        <v>#DIV/0!</v>
      </c>
    </row>
    <row r="166" spans="24:29" ht="12.75">
      <c r="X166" s="301">
        <v>837</v>
      </c>
      <c r="Y166" s="302">
        <v>5.169</v>
      </c>
      <c r="Z166" s="303"/>
      <c r="AA166" s="304"/>
      <c r="AB166" s="305">
        <f t="shared" si="13"/>
        <v>-0.0007400000000000517</v>
      </c>
      <c r="AC166" s="306" t="e">
        <f t="shared" si="14"/>
        <v>#DIV/0!</v>
      </c>
    </row>
    <row r="167" spans="24:29" ht="12.75">
      <c r="X167" s="301">
        <v>842</v>
      </c>
      <c r="Y167" s="302">
        <v>5.1727</v>
      </c>
      <c r="Z167" s="303"/>
      <c r="AA167" s="304"/>
      <c r="AB167" s="305">
        <f t="shared" si="13"/>
        <v>0</v>
      </c>
      <c r="AC167" s="306" t="e">
        <f t="shared" si="14"/>
        <v>#DIV/0!</v>
      </c>
    </row>
    <row r="168" spans="24:29" ht="12.75">
      <c r="X168" s="301">
        <v>847</v>
      </c>
      <c r="Y168" s="302">
        <v>5.1727</v>
      </c>
      <c r="Z168" s="303"/>
      <c r="AA168" s="304"/>
      <c r="AB168" s="305">
        <f t="shared" si="13"/>
        <v>0.0031599999999999185</v>
      </c>
      <c r="AC168" s="306" t="e">
        <f t="shared" si="14"/>
        <v>#DIV/0!</v>
      </c>
    </row>
    <row r="169" spans="24:29" ht="12.75">
      <c r="X169" s="301">
        <v>852</v>
      </c>
      <c r="Y169" s="302">
        <v>5.1569</v>
      </c>
      <c r="Z169" s="303"/>
      <c r="AA169" s="304"/>
      <c r="AB169" s="305">
        <f t="shared" si="13"/>
        <v>0</v>
      </c>
      <c r="AC169" s="306" t="e">
        <f t="shared" si="14"/>
        <v>#DIV/0!</v>
      </c>
    </row>
    <row r="170" spans="24:29" ht="12.75">
      <c r="X170" s="301">
        <v>857</v>
      </c>
      <c r="Y170" s="302">
        <v>5.1569</v>
      </c>
      <c r="Z170" s="303"/>
      <c r="AA170" s="304"/>
      <c r="AB170" s="305">
        <f t="shared" si="13"/>
        <v>0.0062800000000001075</v>
      </c>
      <c r="AC170" s="306" t="e">
        <f t="shared" si="14"/>
        <v>#DIV/0!</v>
      </c>
    </row>
    <row r="171" spans="24:29" ht="12.75">
      <c r="X171" s="301">
        <v>862</v>
      </c>
      <c r="Y171" s="302">
        <v>5.1255</v>
      </c>
      <c r="Z171" s="303"/>
      <c r="AA171" s="304"/>
      <c r="AB171" s="305">
        <f t="shared" si="13"/>
        <v>0</v>
      </c>
      <c r="AC171" s="306" t="e">
        <f t="shared" si="14"/>
        <v>#DIV/0!</v>
      </c>
    </row>
    <row r="172" spans="24:29" ht="12.75">
      <c r="X172" s="301">
        <v>867</v>
      </c>
      <c r="Y172" s="302">
        <v>5.1255</v>
      </c>
      <c r="Z172" s="303"/>
      <c r="AA172" s="304"/>
      <c r="AB172" s="305">
        <f t="shared" si="13"/>
        <v>0.0038399999999999324</v>
      </c>
      <c r="AC172" s="306" t="e">
        <f t="shared" si="14"/>
        <v>#DIV/0!</v>
      </c>
    </row>
    <row r="173" spans="24:29" ht="12.75">
      <c r="X173" s="301">
        <v>872</v>
      </c>
      <c r="Y173" s="302">
        <v>5.1063</v>
      </c>
      <c r="Z173" s="303"/>
      <c r="AA173" s="304"/>
      <c r="AB173" s="305">
        <f t="shared" si="13"/>
        <v>0</v>
      </c>
      <c r="AC173" s="306" t="e">
        <f t="shared" si="14"/>
        <v>#DIV/0!</v>
      </c>
    </row>
    <row r="174" spans="24:29" ht="12.75">
      <c r="X174" s="301">
        <v>877</v>
      </c>
      <c r="Y174" s="302">
        <v>5.1063</v>
      </c>
      <c r="Z174" s="303"/>
      <c r="AA174" s="304"/>
      <c r="AB174" s="305">
        <f t="shared" si="13"/>
        <v>-0.0013199999999999434</v>
      </c>
      <c r="AC174" s="306" t="e">
        <f t="shared" si="14"/>
        <v>#DIV/0!</v>
      </c>
    </row>
    <row r="175" spans="24:29" ht="12.75">
      <c r="X175" s="301">
        <v>882</v>
      </c>
      <c r="Y175" s="302">
        <v>5.1129</v>
      </c>
      <c r="Z175" s="303"/>
      <c r="AA175" s="304"/>
      <c r="AB175" s="305">
        <f t="shared" si="13"/>
        <v>0</v>
      </c>
      <c r="AC175" s="306" t="e">
        <f t="shared" si="14"/>
        <v>#DIV/0!</v>
      </c>
    </row>
    <row r="176" spans="24:29" ht="12.75">
      <c r="X176" s="301">
        <v>887</v>
      </c>
      <c r="Y176" s="302">
        <v>5.1129</v>
      </c>
      <c r="Z176" s="303"/>
      <c r="AA176" s="304"/>
      <c r="AB176" s="305">
        <f t="shared" si="13"/>
        <v>0.006579999999999942</v>
      </c>
      <c r="AC176" s="306" t="e">
        <f t="shared" si="14"/>
        <v>#DIV/0!</v>
      </c>
    </row>
    <row r="177" spans="24:29" ht="12.75">
      <c r="X177" s="301">
        <v>892</v>
      </c>
      <c r="Y177" s="302">
        <v>5.08</v>
      </c>
      <c r="Z177" s="303"/>
      <c r="AA177" s="304"/>
      <c r="AB177" s="305">
        <f t="shared" si="13"/>
        <v>0</v>
      </c>
      <c r="AC177" s="306" t="e">
        <f t="shared" si="14"/>
        <v>#DIV/0!</v>
      </c>
    </row>
    <row r="178" spans="24:29" ht="12.75">
      <c r="X178" s="301">
        <v>897</v>
      </c>
      <c r="Y178" s="302">
        <v>5.08</v>
      </c>
      <c r="Z178" s="303"/>
      <c r="AA178" s="304"/>
      <c r="AB178" s="305">
        <f t="shared" si="13"/>
        <v>0.004499999999999993</v>
      </c>
      <c r="AC178" s="306" t="e">
        <f t="shared" si="14"/>
        <v>#DIV/0!</v>
      </c>
    </row>
    <row r="179" spans="24:29" ht="12.75">
      <c r="X179" s="301">
        <v>902</v>
      </c>
      <c r="Y179" s="302">
        <v>5.0575</v>
      </c>
      <c r="Z179" s="303"/>
      <c r="AA179" s="304"/>
      <c r="AB179" s="305">
        <f t="shared" si="13"/>
        <v>0</v>
      </c>
      <c r="AC179" s="306" t="e">
        <f t="shared" si="14"/>
        <v>#DIV/0!</v>
      </c>
    </row>
    <row r="180" spans="24:29" ht="12.75">
      <c r="X180" s="301">
        <v>907</v>
      </c>
      <c r="Y180" s="302">
        <v>5.0575</v>
      </c>
      <c r="Z180" s="303"/>
      <c r="AA180" s="304"/>
      <c r="AB180" s="305">
        <f t="shared" si="13"/>
        <v>-3.9999999999906775E-05</v>
      </c>
      <c r="AC180" s="306" t="e">
        <f t="shared" si="14"/>
        <v>#DIV/0!</v>
      </c>
    </row>
    <row r="181" spans="24:29" ht="12.75">
      <c r="X181" s="301">
        <v>912</v>
      </c>
      <c r="Y181" s="302">
        <v>5.0577</v>
      </c>
      <c r="Z181" s="303"/>
      <c r="AA181" s="304"/>
      <c r="AB181" s="305">
        <f t="shared" si="13"/>
        <v>0</v>
      </c>
      <c r="AC181" s="306" t="e">
        <f t="shared" si="14"/>
        <v>#DIV/0!</v>
      </c>
    </row>
    <row r="182" spans="24:29" ht="12.75">
      <c r="X182" s="301">
        <v>917</v>
      </c>
      <c r="Y182" s="302">
        <v>5.0577</v>
      </c>
      <c r="Z182" s="303"/>
      <c r="AA182" s="304"/>
      <c r="AB182" s="305">
        <f t="shared" si="13"/>
        <v>0.0033599999999999854</v>
      </c>
      <c r="AC182" s="306" t="e">
        <f t="shared" si="14"/>
        <v>#DIV/0!</v>
      </c>
    </row>
    <row r="183" spans="24:29" ht="12.75">
      <c r="X183" s="301">
        <v>922</v>
      </c>
      <c r="Y183" s="302">
        <v>5.0409</v>
      </c>
      <c r="Z183" s="303"/>
      <c r="AA183" s="304"/>
      <c r="AB183" s="305">
        <f t="shared" si="13"/>
        <v>0</v>
      </c>
      <c r="AC183" s="306" t="e">
        <f t="shared" si="14"/>
        <v>#DIV/0!</v>
      </c>
    </row>
    <row r="184" spans="24:29" ht="12.75">
      <c r="X184" s="301">
        <v>927</v>
      </c>
      <c r="Y184" s="302">
        <v>5.0409</v>
      </c>
      <c r="Z184" s="303"/>
      <c r="AA184" s="304"/>
      <c r="AB184" s="305">
        <f t="shared" si="13"/>
        <v>0.004560000000000031</v>
      </c>
      <c r="AC184" s="306" t="e">
        <f t="shared" si="14"/>
        <v>#DIV/0!</v>
      </c>
    </row>
    <row r="185" spans="24:29" ht="12.75">
      <c r="X185" s="301">
        <v>932</v>
      </c>
      <c r="Y185" s="302">
        <v>5.0181</v>
      </c>
      <c r="Z185" s="303"/>
      <c r="AA185" s="304"/>
      <c r="AB185" s="305">
        <f t="shared" si="13"/>
        <v>0</v>
      </c>
      <c r="AC185" s="306" t="e">
        <f t="shared" si="14"/>
        <v>#DIV/0!</v>
      </c>
    </row>
    <row r="186" spans="24:29" ht="12.75">
      <c r="X186" s="301">
        <v>937</v>
      </c>
      <c r="Y186" s="302">
        <v>5.0181</v>
      </c>
      <c r="Z186" s="303"/>
      <c r="AA186" s="304"/>
      <c r="AB186" s="305">
        <f t="shared" si="13"/>
        <v>0.0015999999999998238</v>
      </c>
      <c r="AC186" s="306" t="e">
        <f t="shared" si="14"/>
        <v>#DIV/0!</v>
      </c>
    </row>
    <row r="187" spans="24:29" ht="12.75">
      <c r="X187" s="301">
        <v>942</v>
      </c>
      <c r="Y187" s="302">
        <v>5.0101</v>
      </c>
      <c r="Z187" s="303"/>
      <c r="AA187" s="304"/>
      <c r="AB187" s="305">
        <f t="shared" si="13"/>
        <v>0</v>
      </c>
      <c r="AC187" s="306" t="e">
        <f t="shared" si="14"/>
        <v>#DIV/0!</v>
      </c>
    </row>
    <row r="188" spans="24:29" ht="12.75">
      <c r="X188" s="301">
        <v>947</v>
      </c>
      <c r="Y188" s="302">
        <v>5.0101</v>
      </c>
      <c r="Z188" s="303"/>
      <c r="AA188" s="304"/>
      <c r="AB188" s="305">
        <f t="shared" si="13"/>
        <v>0.0013400000000000744</v>
      </c>
      <c r="AC188" s="306" t="e">
        <f t="shared" si="14"/>
        <v>#DIV/0!</v>
      </c>
    </row>
    <row r="189" spans="24:29" ht="12.75">
      <c r="X189" s="301">
        <v>952</v>
      </c>
      <c r="Y189" s="302">
        <v>5.0034</v>
      </c>
      <c r="Z189" s="303"/>
      <c r="AA189" s="304"/>
      <c r="AB189" s="305">
        <f t="shared" si="13"/>
        <v>0</v>
      </c>
      <c r="AC189" s="306" t="e">
        <f t="shared" si="14"/>
        <v>#DIV/0!</v>
      </c>
    </row>
    <row r="190" spans="24:29" ht="12.75">
      <c r="X190" s="301">
        <v>957</v>
      </c>
      <c r="Y190" s="302">
        <v>5.0034</v>
      </c>
      <c r="Z190" s="303"/>
      <c r="AA190" s="304"/>
      <c r="AB190" s="305">
        <f t="shared" si="13"/>
        <v>0.011679999999999958</v>
      </c>
      <c r="AC190" s="306" t="e">
        <f t="shared" si="14"/>
        <v>#DIV/0!</v>
      </c>
    </row>
    <row r="191" spans="24:29" ht="12.75">
      <c r="X191" s="301">
        <v>962</v>
      </c>
      <c r="Y191" s="302">
        <v>4.945</v>
      </c>
      <c r="Z191" s="303"/>
      <c r="AA191" s="304"/>
      <c r="AB191" s="305">
        <f t="shared" si="13"/>
        <v>0</v>
      </c>
      <c r="AC191" s="306" t="e">
        <f t="shared" si="14"/>
        <v>#DIV/0!</v>
      </c>
    </row>
    <row r="192" spans="24:29" ht="12.75">
      <c r="X192" s="301">
        <v>967</v>
      </c>
      <c r="Y192" s="302">
        <v>4.945</v>
      </c>
      <c r="Z192" s="303"/>
      <c r="AA192" s="304"/>
      <c r="AB192" s="305">
        <f t="shared" si="13"/>
        <v>-0.005459999999999887</v>
      </c>
      <c r="AC192" s="306" t="e">
        <f t="shared" si="14"/>
        <v>#DIV/0!</v>
      </c>
    </row>
    <row r="193" spans="24:29" ht="12.75">
      <c r="X193" s="301">
        <v>972</v>
      </c>
      <c r="Y193" s="302">
        <v>4.9723</v>
      </c>
      <c r="Z193" s="303"/>
      <c r="AA193" s="304"/>
      <c r="AB193" s="305">
        <f t="shared" si="13"/>
        <v>0</v>
      </c>
      <c r="AC193" s="306" t="e">
        <f t="shared" si="14"/>
        <v>#DIV/0!</v>
      </c>
    </row>
    <row r="194" spans="24:29" ht="12.75">
      <c r="X194" s="301">
        <v>977</v>
      </c>
      <c r="Y194" s="302">
        <v>4.9723</v>
      </c>
      <c r="Z194" s="303"/>
      <c r="AA194" s="304"/>
      <c r="AB194" s="305">
        <f t="shared" si="13"/>
        <v>0.0025399999999999425</v>
      </c>
      <c r="AC194" s="306" t="e">
        <f t="shared" si="14"/>
        <v>#DIV/0!</v>
      </c>
    </row>
    <row r="195" spans="24:29" ht="12.75">
      <c r="X195" s="301">
        <v>982</v>
      </c>
      <c r="Y195" s="302">
        <v>4.9596</v>
      </c>
      <c r="Z195" s="303"/>
      <c r="AA195" s="304"/>
      <c r="AB195" s="305">
        <f t="shared" si="13"/>
        <v>0</v>
      </c>
      <c r="AC195" s="306" t="e">
        <f t="shared" si="14"/>
        <v>#DIV/0!</v>
      </c>
    </row>
    <row r="196" spans="24:29" ht="12.75">
      <c r="X196" s="301">
        <v>987</v>
      </c>
      <c r="Y196" s="302">
        <v>4.9596</v>
      </c>
      <c r="Z196" s="303"/>
      <c r="AA196" s="304"/>
      <c r="AB196" s="305">
        <f t="shared" si="13"/>
        <v>0.0026999999999999247</v>
      </c>
      <c r="AC196" s="306" t="e">
        <f t="shared" si="14"/>
        <v>#DIV/0!</v>
      </c>
    </row>
    <row r="197" spans="24:29" ht="12.75">
      <c r="X197" s="301">
        <v>992</v>
      </c>
      <c r="Y197" s="302">
        <v>4.9461</v>
      </c>
      <c r="Z197" s="303"/>
      <c r="AA197" s="304"/>
      <c r="AB197" s="305">
        <f t="shared" si="13"/>
        <v>0</v>
      </c>
      <c r="AC197" s="306" t="e">
        <f t="shared" si="14"/>
        <v>#DIV/0!</v>
      </c>
    </row>
    <row r="198" spans="24:29" ht="12.75">
      <c r="X198" s="301">
        <v>997</v>
      </c>
      <c r="Y198" s="302">
        <v>4.9461</v>
      </c>
      <c r="Z198" s="303"/>
      <c r="AA198" s="304"/>
      <c r="AB198" s="305">
        <f t="shared" si="13"/>
        <v>0.004100000000000037</v>
      </c>
      <c r="AC198" s="306" t="e">
        <f t="shared" si="14"/>
        <v>#DIV/0!</v>
      </c>
    </row>
    <row r="199" spans="24:29" ht="12.75">
      <c r="X199" s="301">
        <v>1002</v>
      </c>
      <c r="Y199" s="302">
        <v>4.9256</v>
      </c>
      <c r="Z199" s="303"/>
      <c r="AA199" s="304"/>
      <c r="AB199" s="305">
        <f aca="true" t="shared" si="15" ref="AB199:AB262">(Y199-Y200)/(X200-X199)</f>
        <v>0</v>
      </c>
      <c r="AC199" s="306" t="e">
        <f aca="true" t="shared" si="16" ref="AC199:AC262">(AA199-AA200)/(Z200-Z199)</f>
        <v>#DIV/0!</v>
      </c>
    </row>
    <row r="200" spans="24:29" ht="12.75">
      <c r="X200" s="301">
        <v>1007</v>
      </c>
      <c r="Y200" s="302">
        <v>4.9256</v>
      </c>
      <c r="Z200" s="303"/>
      <c r="AA200" s="304"/>
      <c r="AB200" s="305">
        <f t="shared" si="15"/>
        <v>0.0010600000000000164</v>
      </c>
      <c r="AC200" s="306" t="e">
        <f t="shared" si="16"/>
        <v>#DIV/0!</v>
      </c>
    </row>
    <row r="201" spans="24:29" ht="12.75">
      <c r="X201" s="301">
        <v>1012</v>
      </c>
      <c r="Y201" s="302">
        <v>4.9203</v>
      </c>
      <c r="Z201" s="303"/>
      <c r="AA201" s="304"/>
      <c r="AB201" s="305">
        <f t="shared" si="15"/>
        <v>0</v>
      </c>
      <c r="AC201" s="306" t="e">
        <f t="shared" si="16"/>
        <v>#DIV/0!</v>
      </c>
    </row>
    <row r="202" spans="24:29" ht="12.75">
      <c r="X202" s="301">
        <v>1017</v>
      </c>
      <c r="Y202" s="302">
        <v>4.9203</v>
      </c>
      <c r="Z202" s="303"/>
      <c r="AA202" s="304"/>
      <c r="AB202" s="305">
        <f t="shared" si="15"/>
        <v>0.005039999999999978</v>
      </c>
      <c r="AC202" s="306" t="e">
        <f t="shared" si="16"/>
        <v>#DIV/0!</v>
      </c>
    </row>
    <row r="203" spans="24:29" ht="12.75">
      <c r="X203" s="301">
        <v>1022</v>
      </c>
      <c r="Y203" s="302">
        <v>4.8951</v>
      </c>
      <c r="Z203" s="303"/>
      <c r="AA203" s="304"/>
      <c r="AB203" s="305">
        <f t="shared" si="15"/>
        <v>0</v>
      </c>
      <c r="AC203" s="306" t="e">
        <f t="shared" si="16"/>
        <v>#DIV/0!</v>
      </c>
    </row>
    <row r="204" spans="24:29" ht="12.75">
      <c r="X204" s="301">
        <v>1027</v>
      </c>
      <c r="Y204" s="302">
        <v>4.8951</v>
      </c>
      <c r="Z204" s="303"/>
      <c r="AA204" s="304"/>
      <c r="AB204" s="305">
        <f t="shared" si="15"/>
        <v>0.005180000000000007</v>
      </c>
      <c r="AC204" s="306" t="e">
        <f t="shared" si="16"/>
        <v>#DIV/0!</v>
      </c>
    </row>
    <row r="205" spans="24:29" ht="12.75">
      <c r="X205" s="301">
        <v>1032</v>
      </c>
      <c r="Y205" s="302">
        <v>4.8692</v>
      </c>
      <c r="Z205" s="303"/>
      <c r="AA205" s="304"/>
      <c r="AB205" s="305">
        <f t="shared" si="15"/>
        <v>0</v>
      </c>
      <c r="AC205" s="306" t="e">
        <f t="shared" si="16"/>
        <v>#DIV/0!</v>
      </c>
    </row>
    <row r="206" spans="24:29" ht="12.75">
      <c r="X206" s="301">
        <v>1037</v>
      </c>
      <c r="Y206" s="302">
        <v>4.8692</v>
      </c>
      <c r="Z206" s="303"/>
      <c r="AA206" s="304"/>
      <c r="AB206" s="305">
        <f t="shared" si="15"/>
        <v>-0.0015399999999999637</v>
      </c>
      <c r="AC206" s="306" t="e">
        <f t="shared" si="16"/>
        <v>#DIV/0!</v>
      </c>
    </row>
    <row r="207" spans="24:29" ht="12.75">
      <c r="X207" s="301">
        <v>1042</v>
      </c>
      <c r="Y207" s="302">
        <v>4.8769</v>
      </c>
      <c r="Z207" s="303"/>
      <c r="AA207" s="304"/>
      <c r="AB207" s="305">
        <f t="shared" si="15"/>
        <v>0</v>
      </c>
      <c r="AC207" s="306" t="e">
        <f t="shared" si="16"/>
        <v>#DIV/0!</v>
      </c>
    </row>
    <row r="208" spans="24:29" ht="12.75">
      <c r="X208" s="301">
        <v>1047</v>
      </c>
      <c r="Y208" s="302">
        <v>4.8769</v>
      </c>
      <c r="Z208" s="303"/>
      <c r="AA208" s="304"/>
      <c r="AB208" s="305">
        <f t="shared" si="15"/>
        <v>0.0035000000000000144</v>
      </c>
      <c r="AC208" s="306" t="e">
        <f t="shared" si="16"/>
        <v>#DIV/0!</v>
      </c>
    </row>
    <row r="209" spans="24:29" ht="12.75">
      <c r="X209" s="301">
        <v>1052</v>
      </c>
      <c r="Y209" s="302">
        <v>4.8594</v>
      </c>
      <c r="Z209" s="303"/>
      <c r="AA209" s="304"/>
      <c r="AB209" s="305">
        <f t="shared" si="15"/>
        <v>0</v>
      </c>
      <c r="AC209" s="306" t="e">
        <f t="shared" si="16"/>
        <v>#DIV/0!</v>
      </c>
    </row>
    <row r="210" spans="24:29" ht="12.75">
      <c r="X210" s="301">
        <v>1057</v>
      </c>
      <c r="Y210" s="302">
        <v>4.8594</v>
      </c>
      <c r="Z210" s="303"/>
      <c r="AA210" s="304"/>
      <c r="AB210" s="305">
        <f t="shared" si="15"/>
        <v>0.0034599999999999297</v>
      </c>
      <c r="AC210" s="306" t="e">
        <f t="shared" si="16"/>
        <v>#DIV/0!</v>
      </c>
    </row>
    <row r="211" spans="24:29" ht="12.75">
      <c r="X211" s="301">
        <v>1062</v>
      </c>
      <c r="Y211" s="302">
        <v>4.8421</v>
      </c>
      <c r="Z211" s="303"/>
      <c r="AA211" s="304"/>
      <c r="AB211" s="305">
        <f t="shared" si="15"/>
        <v>0</v>
      </c>
      <c r="AC211" s="306" t="e">
        <f t="shared" si="16"/>
        <v>#DIV/0!</v>
      </c>
    </row>
    <row r="212" spans="24:29" ht="12.75">
      <c r="X212" s="301">
        <v>1067</v>
      </c>
      <c r="Y212" s="302">
        <v>4.8421</v>
      </c>
      <c r="Z212" s="303"/>
      <c r="AA212" s="304"/>
      <c r="AB212" s="305">
        <f t="shared" si="15"/>
        <v>0.007319999999999993</v>
      </c>
      <c r="AC212" s="306" t="e">
        <f t="shared" si="16"/>
        <v>#DIV/0!</v>
      </c>
    </row>
    <row r="213" spans="24:29" ht="12.75">
      <c r="X213" s="301">
        <v>1072</v>
      </c>
      <c r="Y213" s="302">
        <v>4.8055</v>
      </c>
      <c r="Z213" s="303"/>
      <c r="AA213" s="304"/>
      <c r="AB213" s="305">
        <f t="shared" si="15"/>
        <v>0</v>
      </c>
      <c r="AC213" s="306" t="e">
        <f t="shared" si="16"/>
        <v>#DIV/0!</v>
      </c>
    </row>
    <row r="214" spans="24:29" ht="12.75">
      <c r="X214" s="301">
        <v>1077</v>
      </c>
      <c r="Y214" s="302">
        <v>4.8055</v>
      </c>
      <c r="Z214" s="303"/>
      <c r="AA214" s="304"/>
      <c r="AB214" s="305">
        <f t="shared" si="15"/>
        <v>0.0013400000000000744</v>
      </c>
      <c r="AC214" s="306" t="e">
        <f t="shared" si="16"/>
        <v>#DIV/0!</v>
      </c>
    </row>
    <row r="215" spans="24:29" ht="12.75">
      <c r="X215" s="301">
        <v>1082</v>
      </c>
      <c r="Y215" s="302">
        <v>4.7988</v>
      </c>
      <c r="Z215" s="303"/>
      <c r="AA215" s="304"/>
      <c r="AB215" s="305">
        <f t="shared" si="15"/>
        <v>0</v>
      </c>
      <c r="AC215" s="306" t="e">
        <f t="shared" si="16"/>
        <v>#DIV/0!</v>
      </c>
    </row>
    <row r="216" spans="24:29" ht="12.75">
      <c r="X216" s="301">
        <v>1087</v>
      </c>
      <c r="Y216" s="302">
        <v>4.7988</v>
      </c>
      <c r="Z216" s="303"/>
      <c r="AA216" s="304"/>
      <c r="AB216" s="305">
        <f t="shared" si="15"/>
        <v>0.0001200000000000756</v>
      </c>
      <c r="AC216" s="306" t="e">
        <f t="shared" si="16"/>
        <v>#DIV/0!</v>
      </c>
    </row>
    <row r="217" spans="24:29" ht="12.75">
      <c r="X217" s="301">
        <v>1092</v>
      </c>
      <c r="Y217" s="302">
        <v>4.7982</v>
      </c>
      <c r="Z217" s="303"/>
      <c r="AA217" s="304"/>
      <c r="AB217" s="305">
        <f t="shared" si="15"/>
        <v>0</v>
      </c>
      <c r="AC217" s="306" t="e">
        <f t="shared" si="16"/>
        <v>#DIV/0!</v>
      </c>
    </row>
    <row r="218" spans="24:29" ht="12.75">
      <c r="X218" s="301">
        <v>1097</v>
      </c>
      <c r="Y218" s="302">
        <v>4.7982</v>
      </c>
      <c r="Z218" s="303"/>
      <c r="AA218" s="304"/>
      <c r="AB218" s="305">
        <f t="shared" si="15"/>
        <v>0.0036599999999999966</v>
      </c>
      <c r="AC218" s="306" t="e">
        <f t="shared" si="16"/>
        <v>#DIV/0!</v>
      </c>
    </row>
    <row r="219" spans="24:29" ht="12.75">
      <c r="X219" s="301">
        <v>1102</v>
      </c>
      <c r="Y219" s="302">
        <v>4.7799</v>
      </c>
      <c r="Z219" s="303"/>
      <c r="AA219" s="304"/>
      <c r="AB219" s="305">
        <f t="shared" si="15"/>
        <v>0</v>
      </c>
      <c r="AC219" s="306" t="e">
        <f t="shared" si="16"/>
        <v>#DIV/0!</v>
      </c>
    </row>
    <row r="220" spans="24:29" ht="12.75">
      <c r="X220" s="301">
        <v>1107</v>
      </c>
      <c r="Y220" s="302">
        <v>4.7799</v>
      </c>
      <c r="Z220" s="303"/>
      <c r="AA220" s="304"/>
      <c r="AB220" s="305">
        <f t="shared" si="15"/>
        <v>0.0032399999999999096</v>
      </c>
      <c r="AC220" s="306" t="e">
        <f t="shared" si="16"/>
        <v>#DIV/0!</v>
      </c>
    </row>
    <row r="221" spans="24:29" ht="12.75">
      <c r="X221" s="301">
        <v>1112</v>
      </c>
      <c r="Y221" s="302">
        <v>4.7637</v>
      </c>
      <c r="Z221" s="303"/>
      <c r="AA221" s="304"/>
      <c r="AB221" s="305">
        <f t="shared" si="15"/>
        <v>0</v>
      </c>
      <c r="AC221" s="306" t="e">
        <f t="shared" si="16"/>
        <v>#DIV/0!</v>
      </c>
    </row>
    <row r="222" spans="24:29" ht="12.75">
      <c r="X222" s="301">
        <v>1117</v>
      </c>
      <c r="Y222" s="302">
        <v>4.7637</v>
      </c>
      <c r="Z222" s="303"/>
      <c r="AA222" s="304"/>
      <c r="AB222" s="305">
        <f t="shared" si="15"/>
        <v>0.0037800000000000724</v>
      </c>
      <c r="AC222" s="306" t="e">
        <f t="shared" si="16"/>
        <v>#DIV/0!</v>
      </c>
    </row>
    <row r="223" spans="24:29" ht="12.75">
      <c r="X223" s="301">
        <v>1122</v>
      </c>
      <c r="Y223" s="302">
        <v>4.7448</v>
      </c>
      <c r="Z223" s="303"/>
      <c r="AA223" s="304"/>
      <c r="AB223" s="305">
        <f t="shared" si="15"/>
        <v>0</v>
      </c>
      <c r="AC223" s="306" t="e">
        <f t="shared" si="16"/>
        <v>#DIV/0!</v>
      </c>
    </row>
    <row r="224" spans="24:29" ht="12.75">
      <c r="X224" s="301">
        <v>1127</v>
      </c>
      <c r="Y224" s="302">
        <v>4.7448</v>
      </c>
      <c r="Z224" s="303"/>
      <c r="AA224" s="304"/>
      <c r="AB224" s="305">
        <f t="shared" si="15"/>
        <v>0.006979999999999898</v>
      </c>
      <c r="AC224" s="306" t="e">
        <f t="shared" si="16"/>
        <v>#DIV/0!</v>
      </c>
    </row>
    <row r="225" spans="24:29" ht="12.75">
      <c r="X225" s="301">
        <v>1132</v>
      </c>
      <c r="Y225" s="302">
        <v>4.7099</v>
      </c>
      <c r="Z225" s="303"/>
      <c r="AA225" s="304"/>
      <c r="AB225" s="305">
        <f t="shared" si="15"/>
        <v>0</v>
      </c>
      <c r="AC225" s="306" t="e">
        <f t="shared" si="16"/>
        <v>#DIV/0!</v>
      </c>
    </row>
    <row r="226" spans="24:29" ht="12.75">
      <c r="X226" s="301">
        <v>1137</v>
      </c>
      <c r="Y226" s="302">
        <v>4.7099</v>
      </c>
      <c r="Z226" s="303"/>
      <c r="AA226" s="304"/>
      <c r="AB226" s="305">
        <f t="shared" si="15"/>
        <v>-0.0006399999999999295</v>
      </c>
      <c r="AC226" s="306" t="e">
        <f t="shared" si="16"/>
        <v>#DIV/0!</v>
      </c>
    </row>
    <row r="227" spans="24:29" ht="12.75">
      <c r="X227" s="301">
        <v>1142</v>
      </c>
      <c r="Y227" s="302">
        <v>4.7131</v>
      </c>
      <c r="Z227" s="303"/>
      <c r="AA227" s="304"/>
      <c r="AB227" s="305">
        <f t="shared" si="15"/>
        <v>0</v>
      </c>
      <c r="AC227" s="306" t="e">
        <f t="shared" si="16"/>
        <v>#DIV/0!</v>
      </c>
    </row>
    <row r="228" spans="24:29" ht="12.75">
      <c r="X228" s="301">
        <v>1147</v>
      </c>
      <c r="Y228" s="302">
        <v>4.7131</v>
      </c>
      <c r="Z228" s="303"/>
      <c r="AA228" s="304"/>
      <c r="AB228" s="305">
        <f t="shared" si="15"/>
        <v>-0.0011400000000000078</v>
      </c>
      <c r="AC228" s="306" t="e">
        <f t="shared" si="16"/>
        <v>#DIV/0!</v>
      </c>
    </row>
    <row r="229" spans="24:29" ht="12.75">
      <c r="X229" s="301">
        <v>1152</v>
      </c>
      <c r="Y229" s="302">
        <v>4.7188</v>
      </c>
      <c r="Z229" s="303"/>
      <c r="AA229" s="304"/>
      <c r="AB229" s="305">
        <f t="shared" si="15"/>
        <v>0</v>
      </c>
      <c r="AC229" s="306" t="e">
        <f t="shared" si="16"/>
        <v>#DIV/0!</v>
      </c>
    </row>
    <row r="230" spans="24:29" ht="12.75">
      <c r="X230" s="301">
        <v>1157</v>
      </c>
      <c r="Y230" s="302">
        <v>4.7188</v>
      </c>
      <c r="Z230" s="303"/>
      <c r="AA230" s="304"/>
      <c r="AB230" s="305">
        <f t="shared" si="15"/>
        <v>0.0005599999999999384</v>
      </c>
      <c r="AC230" s="306" t="e">
        <f t="shared" si="16"/>
        <v>#DIV/0!</v>
      </c>
    </row>
    <row r="231" spans="24:29" ht="12.75">
      <c r="X231" s="301">
        <v>1162</v>
      </c>
      <c r="Y231" s="302">
        <v>4.716</v>
      </c>
      <c r="Z231" s="303"/>
      <c r="AA231" s="304"/>
      <c r="AB231" s="305">
        <f t="shared" si="15"/>
        <v>0</v>
      </c>
      <c r="AC231" s="306" t="e">
        <f t="shared" si="16"/>
        <v>#DIV/0!</v>
      </c>
    </row>
    <row r="232" spans="24:29" ht="12.75">
      <c r="X232" s="301">
        <v>1167</v>
      </c>
      <c r="Y232" s="302">
        <v>4.716</v>
      </c>
      <c r="Z232" s="303"/>
      <c r="AA232" s="304"/>
      <c r="AB232" s="305">
        <f t="shared" si="15"/>
        <v>0.003279999999999994</v>
      </c>
      <c r="AC232" s="306" t="e">
        <f t="shared" si="16"/>
        <v>#DIV/0!</v>
      </c>
    </row>
    <row r="233" spans="24:29" ht="12.75">
      <c r="X233" s="301">
        <v>1172</v>
      </c>
      <c r="Y233" s="302">
        <v>4.6996</v>
      </c>
      <c r="Z233" s="303"/>
      <c r="AA233" s="304"/>
      <c r="AB233" s="305">
        <f t="shared" si="15"/>
        <v>0</v>
      </c>
      <c r="AC233" s="306" t="e">
        <f t="shared" si="16"/>
        <v>#DIV/0!</v>
      </c>
    </row>
    <row r="234" spans="24:29" ht="12.75">
      <c r="X234" s="301">
        <v>1177</v>
      </c>
      <c r="Y234" s="302">
        <v>4.6996</v>
      </c>
      <c r="Z234" s="303"/>
      <c r="AA234" s="304"/>
      <c r="AB234" s="305">
        <f t="shared" si="15"/>
        <v>0.004800000000000004</v>
      </c>
      <c r="AC234" s="306" t="e">
        <f t="shared" si="16"/>
        <v>#DIV/0!</v>
      </c>
    </row>
    <row r="235" spans="24:29" ht="12.75">
      <c r="X235" s="301">
        <v>1182</v>
      </c>
      <c r="Y235" s="302">
        <v>4.6756</v>
      </c>
      <c r="Z235" s="303"/>
      <c r="AA235" s="304"/>
      <c r="AB235" s="305">
        <f t="shared" si="15"/>
        <v>0</v>
      </c>
      <c r="AC235" s="306" t="e">
        <f t="shared" si="16"/>
        <v>#DIV/0!</v>
      </c>
    </row>
    <row r="236" spans="24:29" ht="12.75">
      <c r="X236" s="301">
        <v>1187</v>
      </c>
      <c r="Y236" s="302">
        <v>4.6756</v>
      </c>
      <c r="Z236" s="303"/>
      <c r="AA236" s="304"/>
      <c r="AB236" s="305">
        <f t="shared" si="15"/>
        <v>-0.00017999999999993577</v>
      </c>
      <c r="AC236" s="306" t="e">
        <f t="shared" si="16"/>
        <v>#DIV/0!</v>
      </c>
    </row>
    <row r="237" spans="24:29" ht="12.75">
      <c r="X237" s="301">
        <v>1192</v>
      </c>
      <c r="Y237" s="302">
        <v>4.6765</v>
      </c>
      <c r="Z237" s="303"/>
      <c r="AA237" s="304"/>
      <c r="AB237" s="305">
        <f t="shared" si="15"/>
        <v>0</v>
      </c>
      <c r="AC237" s="306" t="e">
        <f t="shared" si="16"/>
        <v>#DIV/0!</v>
      </c>
    </row>
    <row r="238" spans="24:29" ht="12.75">
      <c r="X238" s="301">
        <v>1197</v>
      </c>
      <c r="Y238" s="302">
        <v>4.6765</v>
      </c>
      <c r="Z238" s="303"/>
      <c r="AA238" s="304"/>
      <c r="AB238" s="305">
        <f t="shared" si="15"/>
        <v>0.0032199999999999564</v>
      </c>
      <c r="AC238" s="306" t="e">
        <f t="shared" si="16"/>
        <v>#DIV/0!</v>
      </c>
    </row>
    <row r="239" spans="24:29" ht="12.75">
      <c r="X239" s="301">
        <v>1202</v>
      </c>
      <c r="Y239" s="302">
        <v>4.6604</v>
      </c>
      <c r="Z239" s="303"/>
      <c r="AA239" s="304"/>
      <c r="AB239" s="305">
        <f t="shared" si="15"/>
        <v>0</v>
      </c>
      <c r="AC239" s="306" t="e">
        <f t="shared" si="16"/>
        <v>#DIV/0!</v>
      </c>
    </row>
    <row r="240" spans="24:29" ht="12.75">
      <c r="X240" s="301">
        <v>1207</v>
      </c>
      <c r="Y240" s="302">
        <v>4.6604</v>
      </c>
      <c r="Z240" s="303"/>
      <c r="AA240" s="304"/>
      <c r="AB240" s="305">
        <f t="shared" si="15"/>
        <v>0.004640000000000022</v>
      </c>
      <c r="AC240" s="306" t="e">
        <f t="shared" si="16"/>
        <v>#DIV/0!</v>
      </c>
    </row>
    <row r="241" spans="24:29" ht="12.75">
      <c r="X241" s="301">
        <v>1212</v>
      </c>
      <c r="Y241" s="302">
        <v>4.6372</v>
      </c>
      <c r="Z241" s="303"/>
      <c r="AA241" s="304"/>
      <c r="AB241" s="305">
        <f t="shared" si="15"/>
        <v>0</v>
      </c>
      <c r="AC241" s="306" t="e">
        <f t="shared" si="16"/>
        <v>#DIV/0!</v>
      </c>
    </row>
    <row r="242" spans="24:29" ht="12.75">
      <c r="X242" s="301">
        <v>1217</v>
      </c>
      <c r="Y242" s="302">
        <v>4.6372</v>
      </c>
      <c r="Z242" s="303"/>
      <c r="AA242" s="304"/>
      <c r="AB242" s="305">
        <f t="shared" si="15"/>
        <v>0.0040800000000000836</v>
      </c>
      <c r="AC242" s="306" t="e">
        <f t="shared" si="16"/>
        <v>#DIV/0!</v>
      </c>
    </row>
    <row r="243" spans="24:29" ht="12.75">
      <c r="X243" s="301">
        <v>1222</v>
      </c>
      <c r="Y243" s="302">
        <v>4.6168</v>
      </c>
      <c r="Z243" s="303"/>
      <c r="AA243" s="304"/>
      <c r="AB243" s="305">
        <f t="shared" si="15"/>
        <v>0</v>
      </c>
      <c r="AC243" s="306" t="e">
        <f t="shared" si="16"/>
        <v>#DIV/0!</v>
      </c>
    </row>
    <row r="244" spans="24:29" ht="12.75">
      <c r="X244" s="301">
        <v>1227</v>
      </c>
      <c r="Y244" s="302">
        <v>4.6168</v>
      </c>
      <c r="Z244" s="303"/>
      <c r="AA244" s="304"/>
      <c r="AB244" s="305">
        <f t="shared" si="15"/>
        <v>-0.0009200000000001652</v>
      </c>
      <c r="AC244" s="306" t="e">
        <f t="shared" si="16"/>
        <v>#DIV/0!</v>
      </c>
    </row>
    <row r="245" spans="24:29" ht="12.75">
      <c r="X245" s="301">
        <v>1232</v>
      </c>
      <c r="Y245" s="302">
        <v>4.6214</v>
      </c>
      <c r="Z245" s="303"/>
      <c r="AA245" s="304"/>
      <c r="AB245" s="305">
        <f t="shared" si="15"/>
        <v>0</v>
      </c>
      <c r="AC245" s="306" t="e">
        <f t="shared" si="16"/>
        <v>#DIV/0!</v>
      </c>
    </row>
    <row r="246" spans="24:29" ht="12.75">
      <c r="X246" s="301">
        <v>1237</v>
      </c>
      <c r="Y246" s="302">
        <v>4.6214</v>
      </c>
      <c r="Z246" s="303"/>
      <c r="AA246" s="304"/>
      <c r="AB246" s="305">
        <f t="shared" si="15"/>
        <v>0.004640000000000022</v>
      </c>
      <c r="AC246" s="306" t="e">
        <f t="shared" si="16"/>
        <v>#DIV/0!</v>
      </c>
    </row>
    <row r="247" spans="24:29" ht="12.75">
      <c r="X247" s="301">
        <v>1242</v>
      </c>
      <c r="Y247" s="302">
        <v>4.5982</v>
      </c>
      <c r="Z247" s="303"/>
      <c r="AA247" s="304"/>
      <c r="AB247" s="305">
        <f t="shared" si="15"/>
        <v>0</v>
      </c>
      <c r="AC247" s="306" t="e">
        <f t="shared" si="16"/>
        <v>#DIV/0!</v>
      </c>
    </row>
    <row r="248" spans="24:29" ht="12.75">
      <c r="X248" s="301">
        <v>1247</v>
      </c>
      <c r="Y248" s="302">
        <v>4.5982</v>
      </c>
      <c r="Z248" s="303"/>
      <c r="AA248" s="304"/>
      <c r="AB248" s="305">
        <f t="shared" si="15"/>
        <v>0.00541999999999998</v>
      </c>
      <c r="AC248" s="306" t="e">
        <f t="shared" si="16"/>
        <v>#DIV/0!</v>
      </c>
    </row>
    <row r="249" spans="24:29" ht="12.75">
      <c r="X249" s="301">
        <v>1252</v>
      </c>
      <c r="Y249" s="302">
        <v>4.5711</v>
      </c>
      <c r="Z249" s="303"/>
      <c r="AA249" s="304"/>
      <c r="AB249" s="305">
        <f t="shared" si="15"/>
        <v>0</v>
      </c>
      <c r="AC249" s="306" t="e">
        <f t="shared" si="16"/>
        <v>#DIV/0!</v>
      </c>
    </row>
    <row r="250" spans="24:29" ht="12.75">
      <c r="X250" s="301">
        <v>1257</v>
      </c>
      <c r="Y250" s="302">
        <v>4.5711</v>
      </c>
      <c r="Z250" s="303"/>
      <c r="AA250" s="304"/>
      <c r="AB250" s="305">
        <f t="shared" si="15"/>
        <v>0.002519999999999989</v>
      </c>
      <c r="AC250" s="306" t="e">
        <f t="shared" si="16"/>
        <v>#DIV/0!</v>
      </c>
    </row>
    <row r="251" spans="24:29" ht="12.75">
      <c r="X251" s="301">
        <v>1262</v>
      </c>
      <c r="Y251" s="302">
        <v>4.5585</v>
      </c>
      <c r="Z251" s="303"/>
      <c r="AA251" s="304"/>
      <c r="AB251" s="305">
        <f t="shared" si="15"/>
        <v>0</v>
      </c>
      <c r="AC251" s="306" t="e">
        <f t="shared" si="16"/>
        <v>#DIV/0!</v>
      </c>
    </row>
    <row r="252" spans="24:29" ht="12.75">
      <c r="X252" s="301">
        <v>1267</v>
      </c>
      <c r="Y252" s="302">
        <v>4.5585</v>
      </c>
      <c r="Z252" s="303"/>
      <c r="AA252" s="304"/>
      <c r="AB252" s="305">
        <f t="shared" si="15"/>
        <v>0.0002400000000001512</v>
      </c>
      <c r="AC252" s="306" t="e">
        <f t="shared" si="16"/>
        <v>#DIV/0!</v>
      </c>
    </row>
    <row r="253" spans="24:29" ht="12.75">
      <c r="X253" s="301">
        <v>1272</v>
      </c>
      <c r="Y253" s="302">
        <v>4.5573</v>
      </c>
      <c r="Z253" s="303"/>
      <c r="AA253" s="304"/>
      <c r="AB253" s="305">
        <f t="shared" si="15"/>
        <v>0</v>
      </c>
      <c r="AC253" s="306" t="e">
        <f t="shared" si="16"/>
        <v>#DIV/0!</v>
      </c>
    </row>
    <row r="254" spans="24:29" ht="12.75">
      <c r="X254" s="301">
        <v>1277</v>
      </c>
      <c r="Y254" s="302">
        <v>4.5573</v>
      </c>
      <c r="Z254" s="303"/>
      <c r="AA254" s="304"/>
      <c r="AB254" s="305">
        <f t="shared" si="15"/>
        <v>0.0034599999999999297</v>
      </c>
      <c r="AC254" s="306" t="e">
        <f t="shared" si="16"/>
        <v>#DIV/0!</v>
      </c>
    </row>
    <row r="255" spans="24:29" ht="12.75">
      <c r="X255" s="301">
        <v>1282</v>
      </c>
      <c r="Y255" s="302">
        <v>4.54</v>
      </c>
      <c r="Z255" s="303"/>
      <c r="AA255" s="304"/>
      <c r="AB255" s="305">
        <f t="shared" si="15"/>
        <v>0</v>
      </c>
      <c r="AC255" s="306" t="e">
        <f t="shared" si="16"/>
        <v>#DIV/0!</v>
      </c>
    </row>
    <row r="256" spans="24:29" ht="12.75">
      <c r="X256" s="301">
        <v>1287</v>
      </c>
      <c r="Y256" s="302">
        <v>4.54</v>
      </c>
      <c r="Z256" s="303"/>
      <c r="AA256" s="304"/>
      <c r="AB256" s="305">
        <f t="shared" si="15"/>
        <v>0.00497999999999994</v>
      </c>
      <c r="AC256" s="306" t="e">
        <f t="shared" si="16"/>
        <v>#DIV/0!</v>
      </c>
    </row>
    <row r="257" spans="24:29" ht="12.75">
      <c r="X257" s="301">
        <v>1292</v>
      </c>
      <c r="Y257" s="302">
        <v>4.5151</v>
      </c>
      <c r="Z257" s="303"/>
      <c r="AA257" s="304"/>
      <c r="AB257" s="305">
        <f t="shared" si="15"/>
        <v>0</v>
      </c>
      <c r="AC257" s="306" t="e">
        <f t="shared" si="16"/>
        <v>#DIV/0!</v>
      </c>
    </row>
    <row r="258" spans="24:29" ht="12.75">
      <c r="X258" s="301">
        <v>1297</v>
      </c>
      <c r="Y258" s="302">
        <v>4.5151</v>
      </c>
      <c r="Z258" s="303"/>
      <c r="AA258" s="304"/>
      <c r="AB258" s="305">
        <f t="shared" si="15"/>
        <v>0.001980000000000004</v>
      </c>
      <c r="AC258" s="306" t="e">
        <f t="shared" si="16"/>
        <v>#DIV/0!</v>
      </c>
    </row>
    <row r="259" spans="24:29" ht="12.75">
      <c r="X259" s="301">
        <v>1302</v>
      </c>
      <c r="Y259" s="302">
        <v>4.5052</v>
      </c>
      <c r="Z259" s="303"/>
      <c r="AA259" s="304"/>
      <c r="AB259" s="305">
        <f t="shared" si="15"/>
        <v>0</v>
      </c>
      <c r="AC259" s="306" t="e">
        <f t="shared" si="16"/>
        <v>#DIV/0!</v>
      </c>
    </row>
    <row r="260" spans="24:29" ht="12.75">
      <c r="X260" s="301">
        <v>1307</v>
      </c>
      <c r="Y260" s="302">
        <v>4.5052</v>
      </c>
      <c r="Z260" s="303"/>
      <c r="AA260" s="304"/>
      <c r="AB260" s="305">
        <f t="shared" si="15"/>
        <v>0.004959999999999987</v>
      </c>
      <c r="AC260" s="306" t="e">
        <f t="shared" si="16"/>
        <v>#DIV/0!</v>
      </c>
    </row>
    <row r="261" spans="24:29" ht="12.75">
      <c r="X261" s="301">
        <v>1312</v>
      </c>
      <c r="Y261" s="302">
        <v>4.4804</v>
      </c>
      <c r="Z261" s="303"/>
      <c r="AA261" s="304"/>
      <c r="AB261" s="305">
        <f t="shared" si="15"/>
        <v>0</v>
      </c>
      <c r="AC261" s="306" t="e">
        <f t="shared" si="16"/>
        <v>#DIV/0!</v>
      </c>
    </row>
    <row r="262" spans="24:29" ht="12.75">
      <c r="X262" s="301">
        <v>1317</v>
      </c>
      <c r="Y262" s="302">
        <v>4.4804</v>
      </c>
      <c r="Z262" s="303"/>
      <c r="AA262" s="304"/>
      <c r="AB262" s="305">
        <f t="shared" si="15"/>
        <v>0.002260000000000062</v>
      </c>
      <c r="AC262" s="306" t="e">
        <f t="shared" si="16"/>
        <v>#DIV/0!</v>
      </c>
    </row>
    <row r="263" spans="24:29" ht="12.75">
      <c r="X263" s="301">
        <v>1322</v>
      </c>
      <c r="Y263" s="302">
        <v>4.4691</v>
      </c>
      <c r="Z263" s="303"/>
      <c r="AA263" s="304"/>
      <c r="AB263" s="305">
        <f aca="true" t="shared" si="17" ref="AB263:AB296">(Y263-Y264)/(X264-X263)</f>
        <v>0</v>
      </c>
      <c r="AC263" s="306" t="e">
        <f aca="true" t="shared" si="18" ref="AC263:AC296">(AA263-AA264)/(Z264-Z263)</f>
        <v>#DIV/0!</v>
      </c>
    </row>
    <row r="264" spans="24:29" ht="12.75">
      <c r="X264" s="301">
        <v>1327</v>
      </c>
      <c r="Y264" s="302">
        <v>4.4691</v>
      </c>
      <c r="Z264" s="303"/>
      <c r="AA264" s="304"/>
      <c r="AB264" s="305">
        <f t="shared" si="17"/>
        <v>0.0017799999999999372</v>
      </c>
      <c r="AC264" s="306" t="e">
        <f t="shared" si="18"/>
        <v>#DIV/0!</v>
      </c>
    </row>
    <row r="265" spans="24:29" ht="12.75">
      <c r="X265" s="301">
        <v>1332</v>
      </c>
      <c r="Y265" s="302">
        <v>4.4602</v>
      </c>
      <c r="Z265" s="303"/>
      <c r="AA265" s="304"/>
      <c r="AB265" s="305">
        <f t="shared" si="17"/>
        <v>0</v>
      </c>
      <c r="AC265" s="306" t="e">
        <f t="shared" si="18"/>
        <v>#DIV/0!</v>
      </c>
    </row>
    <row r="266" spans="24:29" ht="12.75">
      <c r="X266" s="301">
        <v>1337</v>
      </c>
      <c r="Y266" s="302">
        <v>4.4602</v>
      </c>
      <c r="Z266" s="303"/>
      <c r="AA266" s="304"/>
      <c r="AB266" s="305">
        <f t="shared" si="17"/>
        <v>0.0027200000000000557</v>
      </c>
      <c r="AC266" s="306" t="e">
        <f t="shared" si="18"/>
        <v>#DIV/0!</v>
      </c>
    </row>
    <row r="267" spans="24:29" ht="12.75">
      <c r="X267" s="301">
        <v>1342</v>
      </c>
      <c r="Y267" s="302">
        <v>4.4466</v>
      </c>
      <c r="Z267" s="303"/>
      <c r="AA267" s="304"/>
      <c r="AB267" s="305">
        <f t="shared" si="17"/>
        <v>0</v>
      </c>
      <c r="AC267" s="306" t="e">
        <f t="shared" si="18"/>
        <v>#DIV/0!</v>
      </c>
    </row>
    <row r="268" spans="24:29" ht="12.75">
      <c r="X268" s="301">
        <v>1347</v>
      </c>
      <c r="Y268" s="302">
        <v>4.4466</v>
      </c>
      <c r="Z268" s="303"/>
      <c r="AA268" s="304"/>
      <c r="AB268" s="305">
        <f t="shared" si="17"/>
        <v>0.0028600000000000847</v>
      </c>
      <c r="AC268" s="306" t="e">
        <f t="shared" si="18"/>
        <v>#DIV/0!</v>
      </c>
    </row>
    <row r="269" spans="24:29" ht="12.75">
      <c r="X269" s="301">
        <v>1352</v>
      </c>
      <c r="Y269" s="302">
        <v>4.4323</v>
      </c>
      <c r="Z269" s="303"/>
      <c r="AA269" s="304"/>
      <c r="AB269" s="305">
        <f t="shared" si="17"/>
        <v>0</v>
      </c>
      <c r="AC269" s="306" t="e">
        <f t="shared" si="18"/>
        <v>#DIV/0!</v>
      </c>
    </row>
    <row r="270" spans="24:29" ht="12.75">
      <c r="X270" s="301">
        <v>1357</v>
      </c>
      <c r="Y270" s="302">
        <v>4.4323</v>
      </c>
      <c r="Z270" s="303"/>
      <c r="AA270" s="304"/>
      <c r="AB270" s="305">
        <f t="shared" si="17"/>
        <v>0.0036599999999999966</v>
      </c>
      <c r="AC270" s="306" t="e">
        <f t="shared" si="18"/>
        <v>#DIV/0!</v>
      </c>
    </row>
    <row r="271" spans="24:29" ht="12.75">
      <c r="X271" s="301">
        <v>1362</v>
      </c>
      <c r="Y271" s="302">
        <v>4.414</v>
      </c>
      <c r="Z271" s="303"/>
      <c r="AA271" s="304"/>
      <c r="AB271" s="305">
        <f t="shared" si="17"/>
        <v>0</v>
      </c>
      <c r="AC271" s="306" t="e">
        <f t="shared" si="18"/>
        <v>#DIV/0!</v>
      </c>
    </row>
    <row r="272" spans="24:29" ht="12.75">
      <c r="X272" s="301">
        <v>1367</v>
      </c>
      <c r="Y272" s="302">
        <v>4.414</v>
      </c>
      <c r="Z272" s="303"/>
      <c r="AA272" s="304"/>
      <c r="AB272" s="305">
        <f t="shared" si="17"/>
        <v>-0.002800000000000047</v>
      </c>
      <c r="AC272" s="306" t="e">
        <f t="shared" si="18"/>
        <v>#DIV/0!</v>
      </c>
    </row>
    <row r="273" spans="24:29" ht="12.75">
      <c r="X273" s="301">
        <v>1372</v>
      </c>
      <c r="Y273" s="302">
        <v>4.428</v>
      </c>
      <c r="Z273" s="303"/>
      <c r="AA273" s="304"/>
      <c r="AB273" s="305">
        <f t="shared" si="17"/>
        <v>0</v>
      </c>
      <c r="AC273" s="306" t="e">
        <f t="shared" si="18"/>
        <v>#DIV/0!</v>
      </c>
    </row>
    <row r="274" spans="24:29" ht="12.75">
      <c r="X274" s="301">
        <v>1377</v>
      </c>
      <c r="Y274" s="302">
        <v>4.428</v>
      </c>
      <c r="Z274" s="303"/>
      <c r="AA274" s="304"/>
      <c r="AB274" s="305">
        <f t="shared" si="17"/>
        <v>0.005540000000000056</v>
      </c>
      <c r="AC274" s="306" t="e">
        <f t="shared" si="18"/>
        <v>#DIV/0!</v>
      </c>
    </row>
    <row r="275" spans="24:29" ht="12.75">
      <c r="X275" s="301">
        <v>1382</v>
      </c>
      <c r="Y275" s="302">
        <v>4.4003</v>
      </c>
      <c r="Z275" s="303"/>
      <c r="AA275" s="304"/>
      <c r="AB275" s="305">
        <f t="shared" si="17"/>
        <v>0</v>
      </c>
      <c r="AC275" s="306" t="e">
        <f t="shared" si="18"/>
        <v>#DIV/0!</v>
      </c>
    </row>
    <row r="276" spans="24:29" ht="12.75">
      <c r="X276" s="301">
        <v>1387</v>
      </c>
      <c r="Y276" s="302">
        <v>4.4003</v>
      </c>
      <c r="Z276" s="303"/>
      <c r="AA276" s="304"/>
      <c r="AB276" s="305">
        <f t="shared" si="17"/>
        <v>0.004699999999999882</v>
      </c>
      <c r="AC276" s="306" t="e">
        <f t="shared" si="18"/>
        <v>#DIV/0!</v>
      </c>
    </row>
    <row r="277" spans="24:29" ht="12.75">
      <c r="X277" s="301">
        <v>1392</v>
      </c>
      <c r="Y277" s="302">
        <v>4.3768</v>
      </c>
      <c r="Z277" s="303"/>
      <c r="AA277" s="304"/>
      <c r="AB277" s="305">
        <f t="shared" si="17"/>
        <v>0</v>
      </c>
      <c r="AC277" s="306" t="e">
        <f t="shared" si="18"/>
        <v>#DIV/0!</v>
      </c>
    </row>
    <row r="278" spans="24:29" ht="12.75">
      <c r="X278" s="301">
        <v>1397</v>
      </c>
      <c r="Y278" s="302">
        <v>4.3768</v>
      </c>
      <c r="Z278" s="303"/>
      <c r="AA278" s="304"/>
      <c r="AB278" s="305">
        <f t="shared" si="17"/>
        <v>0.0022199999999999776</v>
      </c>
      <c r="AC278" s="306" t="e">
        <f t="shared" si="18"/>
        <v>#DIV/0!</v>
      </c>
    </row>
    <row r="279" spans="24:29" ht="12.75">
      <c r="X279" s="301">
        <v>1402</v>
      </c>
      <c r="Y279" s="302">
        <v>4.3657</v>
      </c>
      <c r="Z279" s="303"/>
      <c r="AA279" s="304"/>
      <c r="AB279" s="305">
        <f t="shared" si="17"/>
        <v>0</v>
      </c>
      <c r="AC279" s="306" t="e">
        <f t="shared" si="18"/>
        <v>#DIV/0!</v>
      </c>
    </row>
    <row r="280" spans="24:29" ht="12.75">
      <c r="X280" s="301">
        <v>1407</v>
      </c>
      <c r="Y280" s="302">
        <v>4.3657</v>
      </c>
      <c r="Z280" s="303"/>
      <c r="AA280" s="304"/>
      <c r="AB280" s="305">
        <f t="shared" si="17"/>
        <v>-0.00033999999999991817</v>
      </c>
      <c r="AC280" s="306" t="e">
        <f t="shared" si="18"/>
        <v>#DIV/0!</v>
      </c>
    </row>
    <row r="281" spans="24:29" ht="12.75">
      <c r="X281" s="301">
        <v>1412</v>
      </c>
      <c r="Y281" s="302">
        <v>4.3674</v>
      </c>
      <c r="Z281" s="303"/>
      <c r="AA281" s="304"/>
      <c r="AB281" s="305">
        <f t="shared" si="17"/>
        <v>0</v>
      </c>
      <c r="AC281" s="306" t="e">
        <f t="shared" si="18"/>
        <v>#DIV/0!</v>
      </c>
    </row>
    <row r="282" spans="24:29" ht="12.75">
      <c r="X282" s="301">
        <v>1417</v>
      </c>
      <c r="Y282" s="302">
        <v>4.3674</v>
      </c>
      <c r="Z282" s="303"/>
      <c r="AA282" s="304"/>
      <c r="AB282" s="305">
        <f t="shared" si="17"/>
        <v>0.006419999999999959</v>
      </c>
      <c r="AC282" s="306" t="e">
        <f t="shared" si="18"/>
        <v>#DIV/0!</v>
      </c>
    </row>
    <row r="283" spans="24:29" ht="12.75">
      <c r="X283" s="301">
        <v>1422</v>
      </c>
      <c r="Y283" s="302">
        <v>4.3353</v>
      </c>
      <c r="Z283" s="303"/>
      <c r="AA283" s="304"/>
      <c r="AB283" s="305">
        <f t="shared" si="17"/>
        <v>0</v>
      </c>
      <c r="AC283" s="306" t="e">
        <f t="shared" si="18"/>
        <v>#DIV/0!</v>
      </c>
    </row>
    <row r="284" spans="24:29" ht="12.75">
      <c r="X284" s="301">
        <v>1427</v>
      </c>
      <c r="Y284" s="302">
        <v>4.3353</v>
      </c>
      <c r="Z284" s="303"/>
      <c r="AA284" s="304"/>
      <c r="AB284" s="305">
        <f t="shared" si="17"/>
        <v>0.0013199999999999434</v>
      </c>
      <c r="AC284" s="306" t="e">
        <f t="shared" si="18"/>
        <v>#DIV/0!</v>
      </c>
    </row>
    <row r="285" spans="24:29" ht="12.75">
      <c r="X285" s="301">
        <v>1432</v>
      </c>
      <c r="Y285" s="302">
        <v>4.3287</v>
      </c>
      <c r="Z285" s="303"/>
      <c r="AA285" s="304"/>
      <c r="AB285" s="305">
        <f t="shared" si="17"/>
        <v>0</v>
      </c>
      <c r="AC285" s="306" t="e">
        <f t="shared" si="18"/>
        <v>#DIV/0!</v>
      </c>
    </row>
    <row r="286" spans="24:29" ht="12.75">
      <c r="X286" s="301">
        <v>1437</v>
      </c>
      <c r="Y286" s="302">
        <v>4.3287</v>
      </c>
      <c r="Z286" s="303"/>
      <c r="AA286" s="304"/>
      <c r="AB286" s="305">
        <f t="shared" si="17"/>
        <v>-0.0034199999999998455</v>
      </c>
      <c r="AC286" s="306" t="e">
        <f t="shared" si="18"/>
        <v>#DIV/0!</v>
      </c>
    </row>
    <row r="287" spans="24:29" ht="12.75">
      <c r="X287" s="301">
        <v>1442</v>
      </c>
      <c r="Y287" s="302">
        <v>4.3458</v>
      </c>
      <c r="Z287" s="303"/>
      <c r="AA287" s="304"/>
      <c r="AB287" s="305">
        <f t="shared" si="17"/>
        <v>0</v>
      </c>
      <c r="AC287" s="306" t="e">
        <f t="shared" si="18"/>
        <v>#DIV/0!</v>
      </c>
    </row>
    <row r="288" spans="24:29" ht="12.75">
      <c r="X288" s="301">
        <v>1447</v>
      </c>
      <c r="Y288" s="302">
        <v>4.3458</v>
      </c>
      <c r="Z288" s="303"/>
      <c r="AA288" s="304"/>
      <c r="AB288" s="305">
        <f t="shared" si="17"/>
        <v>0.004639999999999844</v>
      </c>
      <c r="AC288" s="306" t="e">
        <f t="shared" si="18"/>
        <v>#DIV/0!</v>
      </c>
    </row>
    <row r="289" spans="24:29" ht="12.75">
      <c r="X289" s="301">
        <v>1452</v>
      </c>
      <c r="Y289" s="302">
        <v>4.3226</v>
      </c>
      <c r="Z289" s="303"/>
      <c r="AA289" s="304"/>
      <c r="AB289" s="305">
        <f t="shared" si="17"/>
        <v>0</v>
      </c>
      <c r="AC289" s="306" t="e">
        <f t="shared" si="18"/>
        <v>#DIV/0!</v>
      </c>
    </row>
    <row r="290" spans="24:29" ht="12.75">
      <c r="X290" s="301">
        <v>1457</v>
      </c>
      <c r="Y290" s="302">
        <v>4.3226</v>
      </c>
      <c r="Z290" s="303"/>
      <c r="AA290" s="304"/>
      <c r="AB290" s="305">
        <f t="shared" si="17"/>
        <v>0.0013600000000000279</v>
      </c>
      <c r="AC290" s="306" t="e">
        <f t="shared" si="18"/>
        <v>#DIV/0!</v>
      </c>
    </row>
    <row r="291" spans="24:29" ht="12.75">
      <c r="X291" s="301">
        <v>1462</v>
      </c>
      <c r="Y291" s="302">
        <v>4.3158</v>
      </c>
      <c r="Z291" s="303"/>
      <c r="AA291" s="304"/>
      <c r="AB291" s="305">
        <f t="shared" si="17"/>
        <v>0</v>
      </c>
      <c r="AC291" s="306" t="e">
        <f t="shared" si="18"/>
        <v>#DIV/0!</v>
      </c>
    </row>
    <row r="292" spans="24:29" ht="12.75">
      <c r="X292" s="301">
        <v>1467</v>
      </c>
      <c r="Y292" s="302">
        <v>4.3158</v>
      </c>
      <c r="Z292" s="303"/>
      <c r="AA292" s="304"/>
      <c r="AB292" s="305">
        <f t="shared" si="17"/>
        <v>0.002940000000000076</v>
      </c>
      <c r="AC292" s="306" t="e">
        <f t="shared" si="18"/>
        <v>#DIV/0!</v>
      </c>
    </row>
    <row r="293" spans="24:29" ht="12.75">
      <c r="X293" s="301">
        <v>1472</v>
      </c>
      <c r="Y293" s="302">
        <v>4.3011</v>
      </c>
      <c r="Z293" s="303"/>
      <c r="AA293" s="304"/>
      <c r="AB293" s="305">
        <f t="shared" si="17"/>
        <v>0</v>
      </c>
      <c r="AC293" s="306" t="e">
        <f t="shared" si="18"/>
        <v>#DIV/0!</v>
      </c>
    </row>
    <row r="294" spans="24:29" ht="12.75">
      <c r="X294" s="301">
        <v>1477</v>
      </c>
      <c r="Y294" s="302">
        <v>4.3011</v>
      </c>
      <c r="Z294" s="303"/>
      <c r="AA294" s="304"/>
      <c r="AB294" s="305">
        <f t="shared" si="17"/>
        <v>0.00047999999999994716</v>
      </c>
      <c r="AC294" s="306" t="e">
        <f t="shared" si="18"/>
        <v>#DIV/0!</v>
      </c>
    </row>
    <row r="295" spans="24:29" ht="12.75">
      <c r="X295" s="301">
        <v>1482</v>
      </c>
      <c r="Y295" s="302">
        <v>4.2987</v>
      </c>
      <c r="Z295" s="303"/>
      <c r="AA295" s="304"/>
      <c r="AB295" s="305">
        <f t="shared" si="17"/>
        <v>0</v>
      </c>
      <c r="AC295" s="306" t="e">
        <f t="shared" si="18"/>
        <v>#DIV/0!</v>
      </c>
    </row>
    <row r="296" spans="24:29" ht="12.75">
      <c r="X296" s="301">
        <v>1487</v>
      </c>
      <c r="Y296" s="302">
        <v>4.2987</v>
      </c>
      <c r="Z296" s="303"/>
      <c r="AA296" s="304"/>
      <c r="AB296" s="305">
        <f t="shared" si="17"/>
        <v>-0.0028908540685944856</v>
      </c>
      <c r="AC296" s="306" t="e">
        <f t="shared" si="18"/>
        <v>#DIV/0!</v>
      </c>
    </row>
  </sheetData>
  <mergeCells count="74">
    <mergeCell ref="N9:O9"/>
    <mergeCell ref="N10:O10"/>
    <mergeCell ref="A5:C5"/>
    <mergeCell ref="B6:G6"/>
    <mergeCell ref="H6:M6"/>
    <mergeCell ref="B8:D8"/>
    <mergeCell ref="E8:G8"/>
    <mergeCell ref="H8:J8"/>
    <mergeCell ref="K8:M8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44:O44"/>
    <mergeCell ref="N45:O45"/>
    <mergeCell ref="N46:O46"/>
    <mergeCell ref="N47:O47"/>
    <mergeCell ref="N48:O48"/>
    <mergeCell ref="N49:O49"/>
    <mergeCell ref="N50:O50"/>
    <mergeCell ref="N51:O51"/>
    <mergeCell ref="N52:O52"/>
    <mergeCell ref="N53:O53"/>
    <mergeCell ref="N54:O54"/>
    <mergeCell ref="N55:O55"/>
    <mergeCell ref="N56:O56"/>
    <mergeCell ref="N57:O57"/>
    <mergeCell ref="N58:O58"/>
    <mergeCell ref="N59:O59"/>
    <mergeCell ref="N60:O60"/>
    <mergeCell ref="N61:O61"/>
    <mergeCell ref="N62:O62"/>
    <mergeCell ref="N63:O63"/>
    <mergeCell ref="N64:O64"/>
    <mergeCell ref="N65:O65"/>
    <mergeCell ref="N66:O66"/>
    <mergeCell ref="N67:O67"/>
    <mergeCell ref="N68:O68"/>
    <mergeCell ref="N69:O69"/>
    <mergeCell ref="N70:O70"/>
    <mergeCell ref="N71:O71"/>
    <mergeCell ref="N72:O72"/>
    <mergeCell ref="N73:O73"/>
    <mergeCell ref="B80:G80"/>
    <mergeCell ref="H80:M80"/>
  </mergeCells>
  <printOptions/>
  <pageMargins left="0.66" right="0.46" top="0.45" bottom="0.27" header="0.3" footer="0.2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A183"/>
  <sheetViews>
    <sheetView workbookViewId="0" topLeftCell="F2">
      <selection activeCell="F15" sqref="F15:G15"/>
    </sheetView>
  </sheetViews>
  <sheetFormatPr defaultColWidth="11.421875" defaultRowHeight="12.75"/>
  <cols>
    <col min="8" max="8" width="11.57421875" style="0" bestFit="1" customWidth="1"/>
  </cols>
  <sheetData>
    <row r="4" ht="13.5" thickBot="1"/>
    <row r="5" spans="1:27" ht="14.25" thickBot="1" thickTop="1">
      <c r="A5" s="389" t="s">
        <v>80</v>
      </c>
      <c r="B5" s="409"/>
      <c r="C5" s="145"/>
      <c r="D5" s="44" t="s">
        <v>20</v>
      </c>
      <c r="E5" s="43" t="s">
        <v>22</v>
      </c>
      <c r="F5" s="45" t="s">
        <v>21</v>
      </c>
      <c r="G5" s="41" t="s">
        <v>23</v>
      </c>
      <c r="I5" s="389" t="s">
        <v>81</v>
      </c>
      <c r="J5" s="409"/>
      <c r="K5" s="191"/>
      <c r="L5" s="44" t="s">
        <v>20</v>
      </c>
      <c r="M5" s="144" t="s">
        <v>40</v>
      </c>
      <c r="N5" s="45" t="s">
        <v>21</v>
      </c>
      <c r="O5" s="41" t="s">
        <v>23</v>
      </c>
      <c r="T5" t="s">
        <v>104</v>
      </c>
      <c r="V5">
        <v>-134.6</v>
      </c>
      <c r="W5">
        <v>-129.44</v>
      </c>
      <c r="Y5">
        <f>-V6/(2*V5)</f>
        <v>1.8824665676077266</v>
      </c>
      <c r="Z5">
        <f>-W6/(2*W5)</f>
        <v>7.07663782447466</v>
      </c>
      <c r="AA5">
        <f>Z5-Y5</f>
        <v>5.194171256866934</v>
      </c>
    </row>
    <row r="6" spans="1:23" ht="14.25" thickBot="1">
      <c r="A6" s="83" t="s">
        <v>9</v>
      </c>
      <c r="B6" s="410" t="s">
        <v>82</v>
      </c>
      <c r="C6" s="411"/>
      <c r="D6" s="410" t="s">
        <v>83</v>
      </c>
      <c r="E6" s="411"/>
      <c r="F6" s="81" t="s">
        <v>25</v>
      </c>
      <c r="G6" s="33" t="s">
        <v>26</v>
      </c>
      <c r="I6" s="84" t="s">
        <v>9</v>
      </c>
      <c r="J6" s="401" t="s">
        <v>82</v>
      </c>
      <c r="K6" s="402"/>
      <c r="L6" s="401" t="s">
        <v>83</v>
      </c>
      <c r="M6" s="402"/>
      <c r="N6" s="31" t="s">
        <v>25</v>
      </c>
      <c r="O6" s="49" t="s">
        <v>26</v>
      </c>
      <c r="T6" t="s">
        <v>105</v>
      </c>
      <c r="V6">
        <v>506.76</v>
      </c>
      <c r="W6">
        <v>1832</v>
      </c>
    </row>
    <row r="7" spans="1:23" ht="15" thickBot="1">
      <c r="A7" s="50" t="s">
        <v>19</v>
      </c>
      <c r="B7" s="194"/>
      <c r="C7" s="194"/>
      <c r="D7" s="195"/>
      <c r="E7" s="85"/>
      <c r="F7" s="48"/>
      <c r="G7" s="33"/>
      <c r="I7" s="51"/>
      <c r="J7" s="403" t="s">
        <v>28</v>
      </c>
      <c r="K7" s="404"/>
      <c r="L7" s="403" t="s">
        <v>29</v>
      </c>
      <c r="M7" s="404"/>
      <c r="N7" s="181"/>
      <c r="O7" s="33"/>
      <c r="T7" t="s">
        <v>106</v>
      </c>
      <c r="V7">
        <v>562.43</v>
      </c>
      <c r="W7">
        <v>-5471.2</v>
      </c>
    </row>
    <row r="8" spans="1:19" ht="14.25" thickBot="1">
      <c r="A8" s="50"/>
      <c r="B8" s="405" t="s">
        <v>17</v>
      </c>
      <c r="C8" s="406"/>
      <c r="D8" s="406"/>
      <c r="E8" s="407"/>
      <c r="F8" s="32"/>
      <c r="G8" s="33"/>
      <c r="I8" s="50"/>
      <c r="J8" s="385" t="s">
        <v>24</v>
      </c>
      <c r="K8" s="408"/>
      <c r="L8" s="385" t="s">
        <v>24</v>
      </c>
      <c r="M8" s="408"/>
      <c r="N8" s="181"/>
      <c r="O8" s="33"/>
      <c r="S8">
        <v>0.02</v>
      </c>
    </row>
    <row r="9" spans="1:15" ht="14.25" thickBot="1">
      <c r="A9" s="46" t="s">
        <v>24</v>
      </c>
      <c r="B9" s="146" t="s">
        <v>44</v>
      </c>
      <c r="C9" s="147" t="s">
        <v>45</v>
      </c>
      <c r="D9" s="146" t="s">
        <v>46</v>
      </c>
      <c r="E9" s="148" t="s">
        <v>47</v>
      </c>
      <c r="F9" s="385" t="s">
        <v>18</v>
      </c>
      <c r="G9" s="399"/>
      <c r="I9" s="46" t="s">
        <v>27</v>
      </c>
      <c r="J9" s="86" t="s">
        <v>48</v>
      </c>
      <c r="K9" s="87" t="s">
        <v>41</v>
      </c>
      <c r="L9" s="86" t="s">
        <v>42</v>
      </c>
      <c r="M9" s="88" t="s">
        <v>49</v>
      </c>
      <c r="N9" s="400" t="s">
        <v>18</v>
      </c>
      <c r="O9" s="399"/>
    </row>
    <row r="10" spans="1:22" ht="12.75">
      <c r="A10" s="34">
        <v>0</v>
      </c>
      <c r="B10" s="52"/>
      <c r="C10" s="53"/>
      <c r="D10" s="54"/>
      <c r="E10" s="53"/>
      <c r="F10" s="387"/>
      <c r="G10" s="388"/>
      <c r="I10" s="34">
        <v>5</v>
      </c>
      <c r="J10" s="52"/>
      <c r="K10" s="53"/>
      <c r="L10" s="54"/>
      <c r="M10" s="186"/>
      <c r="N10" s="35"/>
      <c r="O10" s="36"/>
      <c r="R10" s="317" t="s">
        <v>103</v>
      </c>
      <c r="S10" s="317" t="s">
        <v>101</v>
      </c>
      <c r="T10" s="317" t="s">
        <v>102</v>
      </c>
      <c r="U10" s="317" t="s">
        <v>108</v>
      </c>
      <c r="V10" s="319" t="s">
        <v>107</v>
      </c>
    </row>
    <row r="11" spans="1:22" ht="12.75">
      <c r="A11" s="37">
        <v>1</v>
      </c>
      <c r="B11" s="55"/>
      <c r="C11" s="56"/>
      <c r="D11" s="57"/>
      <c r="E11" s="56"/>
      <c r="F11" s="378"/>
      <c r="G11" s="379"/>
      <c r="I11" s="37">
        <v>6</v>
      </c>
      <c r="J11" s="55"/>
      <c r="K11" s="56"/>
      <c r="L11" s="57"/>
      <c r="M11" s="56"/>
      <c r="N11" s="182"/>
      <c r="O11" s="38"/>
      <c r="R11" s="318">
        <v>0</v>
      </c>
      <c r="S11">
        <v>622</v>
      </c>
      <c r="U11" s="320">
        <f aca="true" t="shared" si="0" ref="U11:U31">$V$5*(R11^2)+$V$6*R11+$V$7</f>
        <v>562.43</v>
      </c>
      <c r="V11" s="320"/>
    </row>
    <row r="12" spans="1:22" ht="12.75">
      <c r="A12" s="37">
        <v>2</v>
      </c>
      <c r="B12" s="55"/>
      <c r="C12" s="56"/>
      <c r="D12" s="57"/>
      <c r="E12" s="56"/>
      <c r="F12" s="378"/>
      <c r="G12" s="379"/>
      <c r="I12" s="37">
        <v>10</v>
      </c>
      <c r="J12" s="55"/>
      <c r="K12" s="56"/>
      <c r="L12" s="57"/>
      <c r="M12" s="56"/>
      <c r="N12" s="182"/>
      <c r="O12" s="38"/>
      <c r="R12" s="318">
        <v>0.2</v>
      </c>
      <c r="S12">
        <v>645</v>
      </c>
      <c r="U12" s="320">
        <f t="shared" si="0"/>
        <v>658.3979999999999</v>
      </c>
      <c r="V12" s="320"/>
    </row>
    <row r="13" spans="1:22" ht="12.75">
      <c r="A13" s="37">
        <v>3</v>
      </c>
      <c r="B13" s="55"/>
      <c r="C13" s="56"/>
      <c r="D13" s="57"/>
      <c r="E13" s="56"/>
      <c r="F13" s="378"/>
      <c r="G13" s="379"/>
      <c r="I13" s="37">
        <v>15</v>
      </c>
      <c r="J13" s="55"/>
      <c r="K13" s="56"/>
      <c r="L13" s="57"/>
      <c r="M13" s="56"/>
      <c r="N13" s="182"/>
      <c r="O13" s="38"/>
      <c r="R13" s="318">
        <v>0.4</v>
      </c>
      <c r="S13">
        <v>760</v>
      </c>
      <c r="U13" s="320">
        <f t="shared" si="0"/>
        <v>743.598</v>
      </c>
      <c r="V13" s="320"/>
    </row>
    <row r="14" spans="1:22" ht="12.75">
      <c r="A14" s="37">
        <v>4</v>
      </c>
      <c r="B14" s="55"/>
      <c r="C14" s="56"/>
      <c r="D14" s="57"/>
      <c r="E14" s="56"/>
      <c r="F14" s="378"/>
      <c r="G14" s="379"/>
      <c r="I14" s="37">
        <v>20</v>
      </c>
      <c r="J14" s="55"/>
      <c r="K14" s="56"/>
      <c r="L14" s="57"/>
      <c r="M14" s="56"/>
      <c r="N14" s="182"/>
      <c r="O14" s="38"/>
      <c r="R14" s="318">
        <v>0.8</v>
      </c>
      <c r="S14">
        <v>898</v>
      </c>
      <c r="U14" s="320">
        <f t="shared" si="0"/>
        <v>881.694</v>
      </c>
      <c r="V14" s="320"/>
    </row>
    <row r="15" spans="1:22" ht="12.75">
      <c r="A15" s="37">
        <v>5</v>
      </c>
      <c r="B15" s="55"/>
      <c r="C15" s="56"/>
      <c r="D15" s="57"/>
      <c r="E15" s="56"/>
      <c r="F15" s="378"/>
      <c r="G15" s="379"/>
      <c r="I15" s="37">
        <v>25</v>
      </c>
      <c r="J15" s="55"/>
      <c r="K15" s="56"/>
      <c r="L15" s="57"/>
      <c r="M15" s="56"/>
      <c r="N15" s="182"/>
      <c r="O15" s="38"/>
      <c r="R15" s="318">
        <v>1</v>
      </c>
      <c r="S15">
        <v>970</v>
      </c>
      <c r="U15" s="320">
        <f t="shared" si="0"/>
        <v>934.5899999999999</v>
      </c>
      <c r="V15" s="320"/>
    </row>
    <row r="16" spans="1:22" ht="12.75">
      <c r="A16" s="37">
        <v>6</v>
      </c>
      <c r="B16" s="55"/>
      <c r="C16" s="56"/>
      <c r="D16" s="57"/>
      <c r="E16" s="56"/>
      <c r="F16" s="378"/>
      <c r="G16" s="379"/>
      <c r="I16" s="37">
        <v>30</v>
      </c>
      <c r="J16" s="55"/>
      <c r="K16" s="56"/>
      <c r="L16" s="57"/>
      <c r="M16" s="56"/>
      <c r="N16" s="182"/>
      <c r="O16" s="38"/>
      <c r="R16" s="318">
        <v>1.2</v>
      </c>
      <c r="S16">
        <v>962</v>
      </c>
      <c r="U16" s="320">
        <f t="shared" si="0"/>
        <v>976.718</v>
      </c>
      <c r="V16" s="320"/>
    </row>
    <row r="17" spans="1:22" ht="12.75">
      <c r="A17" s="37">
        <v>7</v>
      </c>
      <c r="B17" s="55"/>
      <c r="C17" s="56"/>
      <c r="D17" s="57"/>
      <c r="E17" s="56"/>
      <c r="F17" s="378"/>
      <c r="G17" s="379"/>
      <c r="I17" s="37">
        <v>35</v>
      </c>
      <c r="J17" s="55"/>
      <c r="K17" s="56"/>
      <c r="L17" s="57"/>
      <c r="M17" s="56"/>
      <c r="N17" s="182"/>
      <c r="O17" s="38"/>
      <c r="R17" s="318">
        <v>1.4</v>
      </c>
      <c r="S17">
        <v>971</v>
      </c>
      <c r="U17" s="320">
        <f t="shared" si="0"/>
        <v>1008.078</v>
      </c>
      <c r="V17" s="320"/>
    </row>
    <row r="18" spans="1:22" ht="12.75">
      <c r="A18" s="37">
        <v>8</v>
      </c>
      <c r="B18" s="55"/>
      <c r="C18" s="56"/>
      <c r="D18" s="57"/>
      <c r="E18" s="56"/>
      <c r="F18" s="378"/>
      <c r="G18" s="379"/>
      <c r="I18" s="37">
        <v>40</v>
      </c>
      <c r="J18" s="55"/>
      <c r="K18" s="56"/>
      <c r="L18" s="57"/>
      <c r="M18" s="56"/>
      <c r="N18" s="183"/>
      <c r="O18" s="38"/>
      <c r="R18" s="318">
        <v>1.6</v>
      </c>
      <c r="S18">
        <v>1050</v>
      </c>
      <c r="U18" s="320">
        <f t="shared" si="0"/>
        <v>1028.6699999999998</v>
      </c>
      <c r="V18" s="320"/>
    </row>
    <row r="19" spans="1:22" ht="12.75">
      <c r="A19" s="37">
        <v>9</v>
      </c>
      <c r="B19" s="55"/>
      <c r="C19" s="56"/>
      <c r="D19" s="57"/>
      <c r="E19" s="56"/>
      <c r="F19" s="378"/>
      <c r="G19" s="379"/>
      <c r="I19" s="37">
        <v>45</v>
      </c>
      <c r="J19" s="55"/>
      <c r="K19" s="56"/>
      <c r="L19" s="57"/>
      <c r="M19" s="56"/>
      <c r="N19" s="183"/>
      <c r="O19" s="38"/>
      <c r="R19" s="318">
        <v>1.8</v>
      </c>
      <c r="S19">
        <v>982</v>
      </c>
      <c r="U19" s="320">
        <f t="shared" si="0"/>
        <v>1038.494</v>
      </c>
      <c r="V19" s="320"/>
    </row>
    <row r="20" spans="1:22" ht="12.75">
      <c r="A20" s="37">
        <v>10</v>
      </c>
      <c r="B20" s="55"/>
      <c r="C20" s="56"/>
      <c r="D20" s="57"/>
      <c r="E20" s="56"/>
      <c r="F20" s="378"/>
      <c r="G20" s="379"/>
      <c r="I20" s="37">
        <v>50</v>
      </c>
      <c r="J20" s="55"/>
      <c r="K20" s="56"/>
      <c r="L20" s="57"/>
      <c r="M20" s="56"/>
      <c r="N20" s="182"/>
      <c r="O20" s="38"/>
      <c r="R20" s="318">
        <v>2</v>
      </c>
      <c r="S20">
        <v>1053</v>
      </c>
      <c r="U20" s="320">
        <f t="shared" si="0"/>
        <v>1037.55</v>
      </c>
      <c r="V20" s="320"/>
    </row>
    <row r="21" spans="1:22" ht="12.75">
      <c r="A21" s="37">
        <v>11</v>
      </c>
      <c r="B21" s="55"/>
      <c r="C21" s="56"/>
      <c r="D21" s="57"/>
      <c r="E21" s="56"/>
      <c r="F21" s="378"/>
      <c r="G21" s="379"/>
      <c r="I21" s="37">
        <v>55</v>
      </c>
      <c r="J21" s="55"/>
      <c r="K21" s="56"/>
      <c r="L21" s="57"/>
      <c r="M21" s="56"/>
      <c r="N21" s="4"/>
      <c r="O21" s="38"/>
      <c r="R21" s="318">
        <v>2.1</v>
      </c>
      <c r="S21">
        <v>992</v>
      </c>
      <c r="T21">
        <v>136</v>
      </c>
      <c r="U21" s="320">
        <f t="shared" si="0"/>
        <v>1033.04</v>
      </c>
      <c r="V21" s="320"/>
    </row>
    <row r="22" spans="1:22" ht="12.75">
      <c r="A22" s="37">
        <v>12</v>
      </c>
      <c r="B22" s="55"/>
      <c r="C22" s="56"/>
      <c r="D22" s="57"/>
      <c r="E22" s="56"/>
      <c r="F22" s="378"/>
      <c r="G22" s="379"/>
      <c r="I22" s="37">
        <v>60</v>
      </c>
      <c r="J22" s="55"/>
      <c r="K22" s="56"/>
      <c r="L22" s="57"/>
      <c r="M22" s="56"/>
      <c r="N22" s="183"/>
      <c r="O22" s="38"/>
      <c r="R22" s="318">
        <v>2.2</v>
      </c>
      <c r="S22">
        <v>1036</v>
      </c>
      <c r="U22" s="320">
        <f t="shared" si="0"/>
        <v>1025.838</v>
      </c>
      <c r="V22" s="320"/>
    </row>
    <row r="23" spans="1:22" ht="12.75">
      <c r="A23" s="37">
        <v>13</v>
      </c>
      <c r="B23" s="55"/>
      <c r="C23" s="56"/>
      <c r="D23" s="57"/>
      <c r="E23" s="56"/>
      <c r="F23" s="378"/>
      <c r="G23" s="379"/>
      <c r="I23" s="37">
        <v>65</v>
      </c>
      <c r="J23" s="55"/>
      <c r="K23" s="56"/>
      <c r="L23" s="57"/>
      <c r="M23" s="56"/>
      <c r="N23" s="183"/>
      <c r="O23" s="38"/>
      <c r="R23" s="318">
        <v>2.4</v>
      </c>
      <c r="S23">
        <v>993</v>
      </c>
      <c r="U23" s="320">
        <f t="shared" si="0"/>
        <v>1003.358</v>
      </c>
      <c r="V23" s="320"/>
    </row>
    <row r="24" spans="1:22" ht="12.75">
      <c r="A24" s="37">
        <v>14</v>
      </c>
      <c r="B24" s="55"/>
      <c r="C24" s="56"/>
      <c r="D24" s="57"/>
      <c r="E24" s="56"/>
      <c r="F24" s="378"/>
      <c r="G24" s="379"/>
      <c r="I24" s="37">
        <v>70</v>
      </c>
      <c r="J24" s="55"/>
      <c r="K24" s="56"/>
      <c r="L24" s="57"/>
      <c r="M24" s="56"/>
      <c r="N24" s="183"/>
      <c r="O24" s="38"/>
      <c r="R24" s="318">
        <v>2.6</v>
      </c>
      <c r="S24">
        <v>981</v>
      </c>
      <c r="U24" s="320">
        <f t="shared" si="0"/>
        <v>970.1099999999999</v>
      </c>
      <c r="V24" s="320"/>
    </row>
    <row r="25" spans="1:23" ht="12.75">
      <c r="A25" s="37">
        <v>15</v>
      </c>
      <c r="B25" s="55"/>
      <c r="C25" s="56"/>
      <c r="D25" s="57"/>
      <c r="E25" s="56"/>
      <c r="F25" s="378"/>
      <c r="G25" s="379"/>
      <c r="I25" s="37">
        <v>75</v>
      </c>
      <c r="J25" s="55"/>
      <c r="K25" s="56"/>
      <c r="L25" s="57"/>
      <c r="M25" s="56"/>
      <c r="N25" s="183"/>
      <c r="O25" s="38"/>
      <c r="R25" s="318">
        <v>2.8</v>
      </c>
      <c r="S25">
        <v>936</v>
      </c>
      <c r="U25" s="320">
        <f t="shared" si="0"/>
        <v>926.0939999999999</v>
      </c>
      <c r="V25" s="320"/>
      <c r="W25">
        <f>9.6-4.4</f>
        <v>5.199999999999999</v>
      </c>
    </row>
    <row r="26" spans="1:23" ht="12.75">
      <c r="A26" s="37">
        <v>16</v>
      </c>
      <c r="B26" s="55"/>
      <c r="C26" s="56"/>
      <c r="D26" s="57"/>
      <c r="E26" s="56"/>
      <c r="F26" s="378"/>
      <c r="G26" s="379"/>
      <c r="I26" s="37">
        <v>80</v>
      </c>
      <c r="J26" s="55"/>
      <c r="K26" s="56"/>
      <c r="L26" s="57"/>
      <c r="M26" s="56"/>
      <c r="N26" s="182"/>
      <c r="O26" s="38"/>
      <c r="R26" s="318">
        <v>3</v>
      </c>
      <c r="S26">
        <v>913</v>
      </c>
      <c r="U26" s="320">
        <f t="shared" si="0"/>
        <v>871.3100000000001</v>
      </c>
      <c r="V26" s="320"/>
      <c r="W26">
        <f>4.4+W25/2</f>
        <v>7</v>
      </c>
    </row>
    <row r="27" spans="1:22" ht="12.75">
      <c r="A27" s="37">
        <v>17</v>
      </c>
      <c r="B27" s="55"/>
      <c r="C27" s="56"/>
      <c r="D27" s="57"/>
      <c r="E27" s="56"/>
      <c r="F27" s="378"/>
      <c r="G27" s="379"/>
      <c r="I27" s="37">
        <v>85</v>
      </c>
      <c r="J27" s="55"/>
      <c r="K27" s="56"/>
      <c r="L27" s="57"/>
      <c r="M27" s="56"/>
      <c r="N27" s="4"/>
      <c r="O27" s="38"/>
      <c r="R27" s="318">
        <v>3.2</v>
      </c>
      <c r="S27">
        <v>827</v>
      </c>
      <c r="T27">
        <v>159</v>
      </c>
      <c r="U27" s="320">
        <f t="shared" si="0"/>
        <v>805.7579999999997</v>
      </c>
      <c r="V27" s="320"/>
    </row>
    <row r="28" spans="1:22" ht="12.75">
      <c r="A28" s="37">
        <v>18</v>
      </c>
      <c r="B28" s="55"/>
      <c r="C28" s="56"/>
      <c r="D28" s="57"/>
      <c r="E28" s="56"/>
      <c r="F28" s="378"/>
      <c r="G28" s="379"/>
      <c r="I28" s="37">
        <v>86</v>
      </c>
      <c r="J28" s="55"/>
      <c r="K28" s="56"/>
      <c r="L28" s="57"/>
      <c r="M28" s="111"/>
      <c r="N28" s="182"/>
      <c r="O28" s="38"/>
      <c r="R28" s="318">
        <v>3.4</v>
      </c>
      <c r="S28">
        <v>731</v>
      </c>
      <c r="U28" s="320">
        <f t="shared" si="0"/>
        <v>729.4380000000002</v>
      </c>
      <c r="V28" s="320"/>
    </row>
    <row r="29" spans="1:22" ht="12.75">
      <c r="A29" s="37">
        <v>19</v>
      </c>
      <c r="B29" s="55"/>
      <c r="C29" s="56"/>
      <c r="D29" s="57"/>
      <c r="E29" s="56"/>
      <c r="F29" s="378"/>
      <c r="G29" s="379"/>
      <c r="I29" s="37">
        <v>90</v>
      </c>
      <c r="J29" s="55"/>
      <c r="K29" s="56"/>
      <c r="L29" s="109"/>
      <c r="M29" s="56"/>
      <c r="N29" s="4"/>
      <c r="O29" s="38"/>
      <c r="R29" s="318">
        <v>3.6</v>
      </c>
      <c r="S29">
        <v>646</v>
      </c>
      <c r="T29">
        <v>171</v>
      </c>
      <c r="U29" s="320">
        <f t="shared" si="0"/>
        <v>642.35</v>
      </c>
      <c r="V29" s="320"/>
    </row>
    <row r="30" spans="1:22" ht="12.75">
      <c r="A30" s="37">
        <v>20</v>
      </c>
      <c r="B30" s="55"/>
      <c r="C30" s="56"/>
      <c r="D30" s="57"/>
      <c r="E30" s="56"/>
      <c r="F30" s="378"/>
      <c r="G30" s="379"/>
      <c r="I30" s="37">
        <v>95</v>
      </c>
      <c r="J30" s="55"/>
      <c r="K30" s="56"/>
      <c r="L30" s="57"/>
      <c r="M30" s="56"/>
      <c r="N30" s="182"/>
      <c r="O30" s="38"/>
      <c r="R30" s="318">
        <v>3.8</v>
      </c>
      <c r="S30">
        <v>556</v>
      </c>
      <c r="T30">
        <v>178</v>
      </c>
      <c r="U30" s="320">
        <f t="shared" si="0"/>
        <v>544.494</v>
      </c>
      <c r="V30" s="320"/>
    </row>
    <row r="31" spans="1:22" ht="12.75">
      <c r="A31" s="37">
        <v>21</v>
      </c>
      <c r="B31" s="55"/>
      <c r="C31" s="56"/>
      <c r="D31" s="57"/>
      <c r="E31" s="56"/>
      <c r="F31" s="378"/>
      <c r="G31" s="379"/>
      <c r="I31" s="37">
        <v>100</v>
      </c>
      <c r="J31" s="55"/>
      <c r="K31" s="56"/>
      <c r="L31" s="110"/>
      <c r="M31" s="56"/>
      <c r="N31" s="4"/>
      <c r="O31" s="38"/>
      <c r="R31" s="318">
        <v>4</v>
      </c>
      <c r="S31">
        <v>398</v>
      </c>
      <c r="T31">
        <v>164</v>
      </c>
      <c r="U31" s="320">
        <f t="shared" si="0"/>
        <v>435.87</v>
      </c>
      <c r="V31" s="320"/>
    </row>
    <row r="32" spans="1:22" ht="12.75">
      <c r="A32" s="37">
        <v>22</v>
      </c>
      <c r="B32" s="55"/>
      <c r="C32" s="56"/>
      <c r="D32" s="57"/>
      <c r="E32" s="56"/>
      <c r="F32" s="378"/>
      <c r="G32" s="379"/>
      <c r="I32" s="37">
        <v>105</v>
      </c>
      <c r="J32" s="55"/>
      <c r="K32" s="56"/>
      <c r="L32" s="57"/>
      <c r="M32" s="111"/>
      <c r="N32" s="183"/>
      <c r="O32" s="38"/>
      <c r="R32" s="318">
        <v>4.2</v>
      </c>
      <c r="S32">
        <v>307</v>
      </c>
      <c r="T32">
        <v>153</v>
      </c>
      <c r="U32" s="320">
        <f>$V$5*(R32^2)+$V$6*R32+$V$7</f>
        <v>316.4779999999997</v>
      </c>
      <c r="V32" s="320">
        <f aca="true" t="shared" si="1" ref="V32:V73">$W$5*(R32^2)+$W$6*R32+$W$7</f>
        <v>-60.12159999999949</v>
      </c>
    </row>
    <row r="33" spans="1:22" ht="12.75">
      <c r="A33" s="37">
        <v>23</v>
      </c>
      <c r="B33" s="55"/>
      <c r="C33" s="56"/>
      <c r="D33" s="57"/>
      <c r="E33" s="56"/>
      <c r="F33" s="378"/>
      <c r="G33" s="379"/>
      <c r="I33" s="37">
        <v>110</v>
      </c>
      <c r="J33" s="55"/>
      <c r="K33" s="56"/>
      <c r="L33" s="57"/>
      <c r="M33" s="56"/>
      <c r="N33" s="183"/>
      <c r="O33" s="38"/>
      <c r="R33" s="318">
        <v>4.4</v>
      </c>
      <c r="S33">
        <v>192</v>
      </c>
      <c r="T33">
        <v>147</v>
      </c>
      <c r="U33" s="320">
        <f>$V$5*(R33^2)+$V$6*R33+$V$7</f>
        <v>186.31799999999987</v>
      </c>
      <c r="V33" s="320">
        <f t="shared" si="1"/>
        <v>83.64160000000084</v>
      </c>
    </row>
    <row r="34" spans="1:22" ht="12.75">
      <c r="A34" s="37">
        <v>24</v>
      </c>
      <c r="B34" s="55"/>
      <c r="C34" s="56"/>
      <c r="D34" s="57"/>
      <c r="E34" s="56"/>
      <c r="F34" s="378"/>
      <c r="G34" s="379"/>
      <c r="I34" s="37">
        <v>115</v>
      </c>
      <c r="J34" s="55"/>
      <c r="K34" s="56"/>
      <c r="L34" s="57"/>
      <c r="M34" s="56"/>
      <c r="N34" s="183"/>
      <c r="O34" s="38"/>
      <c r="R34" s="318">
        <v>4.6</v>
      </c>
      <c r="S34">
        <v>155</v>
      </c>
      <c r="T34">
        <v>208</v>
      </c>
      <c r="U34" s="320">
        <f>$V$5*(R34^2)+$V$6*R34+$V$7</f>
        <v>45.39000000000044</v>
      </c>
      <c r="V34" s="320">
        <f t="shared" si="1"/>
        <v>217.04959999999937</v>
      </c>
    </row>
    <row r="35" spans="1:22" ht="12.75">
      <c r="A35" s="37">
        <v>25</v>
      </c>
      <c r="B35" s="55"/>
      <c r="C35" s="56"/>
      <c r="D35" s="57"/>
      <c r="E35" s="56"/>
      <c r="F35" s="378"/>
      <c r="G35" s="379"/>
      <c r="I35" s="37">
        <v>120</v>
      </c>
      <c r="J35" s="55"/>
      <c r="K35" s="56"/>
      <c r="L35" s="57"/>
      <c r="M35" s="56"/>
      <c r="N35" s="183"/>
      <c r="O35" s="38"/>
      <c r="R35" s="318">
        <v>4.8</v>
      </c>
      <c r="S35">
        <v>149</v>
      </c>
      <c r="T35">
        <v>300</v>
      </c>
      <c r="U35" s="320">
        <f>$V$5*(R35^2)+$V$6*R35+$V$7</f>
        <v>-106.30599999999993</v>
      </c>
      <c r="V35" s="320">
        <f t="shared" si="1"/>
        <v>340.10240000000067</v>
      </c>
    </row>
    <row r="36" spans="1:22" ht="12.75">
      <c r="A36" s="37">
        <v>26</v>
      </c>
      <c r="B36" s="55"/>
      <c r="C36" s="56"/>
      <c r="D36" s="57"/>
      <c r="E36" s="56"/>
      <c r="F36" s="378"/>
      <c r="G36" s="379"/>
      <c r="I36" s="37">
        <v>125</v>
      </c>
      <c r="J36" s="55"/>
      <c r="K36" s="56"/>
      <c r="L36" s="57"/>
      <c r="M36" s="56"/>
      <c r="N36" s="182"/>
      <c r="O36" s="38"/>
      <c r="R36" s="318">
        <v>5</v>
      </c>
      <c r="S36">
        <v>168</v>
      </c>
      <c r="T36">
        <v>460</v>
      </c>
      <c r="U36" s="320"/>
      <c r="V36" s="320">
        <f t="shared" si="1"/>
        <v>452.8000000000002</v>
      </c>
    </row>
    <row r="37" spans="1:22" ht="12.75">
      <c r="A37" s="37">
        <v>27</v>
      </c>
      <c r="B37" s="55"/>
      <c r="C37" s="56"/>
      <c r="D37" s="57"/>
      <c r="E37" s="56"/>
      <c r="F37" s="378"/>
      <c r="G37" s="379"/>
      <c r="I37" s="37">
        <v>130</v>
      </c>
      <c r="J37" s="55"/>
      <c r="K37" s="56"/>
      <c r="L37" s="57"/>
      <c r="M37" s="56"/>
      <c r="N37" s="183"/>
      <c r="O37" s="38"/>
      <c r="R37" s="318">
        <v>5.1</v>
      </c>
      <c r="S37">
        <v>159</v>
      </c>
      <c r="T37">
        <v>477</v>
      </c>
      <c r="U37" s="320"/>
      <c r="V37" s="320">
        <f t="shared" si="1"/>
        <v>505.2655999999997</v>
      </c>
    </row>
    <row r="38" spans="1:22" ht="12.75">
      <c r="A38" s="37">
        <v>28</v>
      </c>
      <c r="B38" s="55"/>
      <c r="C38" s="56"/>
      <c r="D38" s="57"/>
      <c r="E38" s="56"/>
      <c r="F38" s="378"/>
      <c r="G38" s="379"/>
      <c r="I38" s="37">
        <v>135</v>
      </c>
      <c r="J38" s="55"/>
      <c r="K38" s="56"/>
      <c r="L38" s="57"/>
      <c r="M38" s="56"/>
      <c r="N38" s="183"/>
      <c r="O38" s="38"/>
      <c r="R38" s="318">
        <v>5.2</v>
      </c>
      <c r="S38">
        <v>148</v>
      </c>
      <c r="T38">
        <v>574</v>
      </c>
      <c r="U38" s="320"/>
      <c r="V38" s="320">
        <f t="shared" si="1"/>
        <v>555.1423999999997</v>
      </c>
    </row>
    <row r="39" spans="1:22" ht="12.75">
      <c r="A39" s="37">
        <v>29</v>
      </c>
      <c r="B39" s="55"/>
      <c r="C39" s="56"/>
      <c r="D39" s="57"/>
      <c r="E39" s="56"/>
      <c r="F39" s="378"/>
      <c r="G39" s="379"/>
      <c r="I39" s="37">
        <v>140</v>
      </c>
      <c r="J39" s="55"/>
      <c r="K39" s="56"/>
      <c r="L39" s="57"/>
      <c r="M39" s="56"/>
      <c r="N39" s="182"/>
      <c r="O39" s="38"/>
      <c r="R39" s="318">
        <v>5.4</v>
      </c>
      <c r="S39">
        <v>165</v>
      </c>
      <c r="T39">
        <v>638</v>
      </c>
      <c r="U39" s="320"/>
      <c r="V39" s="320">
        <f t="shared" si="1"/>
        <v>647.1296000000011</v>
      </c>
    </row>
    <row r="40" spans="1:22" ht="12.75">
      <c r="A40" s="37">
        <v>30</v>
      </c>
      <c r="B40" s="55"/>
      <c r="C40" s="56"/>
      <c r="D40" s="57"/>
      <c r="E40" s="56"/>
      <c r="F40" s="378"/>
      <c r="G40" s="379"/>
      <c r="I40" s="37">
        <v>145</v>
      </c>
      <c r="J40" s="55"/>
      <c r="K40" s="56"/>
      <c r="L40" s="57"/>
      <c r="M40" s="56"/>
      <c r="N40" s="183"/>
      <c r="O40" s="38"/>
      <c r="R40" s="318">
        <v>5.6</v>
      </c>
      <c r="S40">
        <v>183</v>
      </c>
      <c r="T40">
        <v>689</v>
      </c>
      <c r="U40" s="320"/>
      <c r="V40" s="320">
        <f t="shared" si="1"/>
        <v>728.7615999999998</v>
      </c>
    </row>
    <row r="41" spans="1:22" ht="12.75">
      <c r="A41" s="37">
        <v>31</v>
      </c>
      <c r="B41" s="55"/>
      <c r="C41" s="56"/>
      <c r="D41" s="57"/>
      <c r="E41" s="56"/>
      <c r="F41" s="378"/>
      <c r="G41" s="379"/>
      <c r="I41" s="37">
        <v>150</v>
      </c>
      <c r="J41" s="55"/>
      <c r="K41" s="56"/>
      <c r="L41" s="57"/>
      <c r="M41" s="56"/>
      <c r="N41" s="182"/>
      <c r="O41" s="38"/>
      <c r="R41" s="318">
        <v>5.8</v>
      </c>
      <c r="S41">
        <v>159</v>
      </c>
      <c r="T41">
        <v>754</v>
      </c>
      <c r="U41" s="320"/>
      <c r="V41" s="320">
        <f t="shared" si="1"/>
        <v>800.0384000000004</v>
      </c>
    </row>
    <row r="42" spans="1:22" ht="12.75">
      <c r="A42" s="37">
        <v>32</v>
      </c>
      <c r="B42" s="55"/>
      <c r="C42" s="56"/>
      <c r="D42" s="57"/>
      <c r="E42" s="56"/>
      <c r="F42" s="378"/>
      <c r="G42" s="379"/>
      <c r="I42" s="37">
        <v>155</v>
      </c>
      <c r="J42" s="55"/>
      <c r="K42" s="56"/>
      <c r="L42" s="57"/>
      <c r="M42" s="56"/>
      <c r="N42" s="182"/>
      <c r="O42" s="38"/>
      <c r="R42" s="318">
        <v>6</v>
      </c>
      <c r="S42">
        <v>142</v>
      </c>
      <c r="T42">
        <v>907</v>
      </c>
      <c r="U42" s="320"/>
      <c r="V42" s="320">
        <f t="shared" si="1"/>
        <v>860.96</v>
      </c>
    </row>
    <row r="43" spans="1:22" ht="12.75">
      <c r="A43" s="37">
        <v>33</v>
      </c>
      <c r="B43" s="55"/>
      <c r="C43" s="56"/>
      <c r="D43" s="57"/>
      <c r="E43" s="56"/>
      <c r="F43" s="378"/>
      <c r="G43" s="379"/>
      <c r="I43" s="37">
        <v>160</v>
      </c>
      <c r="J43" s="55"/>
      <c r="K43" s="56"/>
      <c r="L43" s="57"/>
      <c r="M43" s="56"/>
      <c r="N43" s="182"/>
      <c r="O43" s="38"/>
      <c r="R43" s="318">
        <v>6.1</v>
      </c>
      <c r="T43">
        <v>898</v>
      </c>
      <c r="U43" s="320"/>
      <c r="V43" s="320">
        <f t="shared" si="1"/>
        <v>887.5375999999997</v>
      </c>
    </row>
    <row r="44" spans="1:22" ht="12.75">
      <c r="A44" s="37">
        <v>34</v>
      </c>
      <c r="B44" s="55"/>
      <c r="C44" s="59"/>
      <c r="D44" s="57"/>
      <c r="E44" s="56"/>
      <c r="F44" s="378"/>
      <c r="G44" s="379"/>
      <c r="I44" s="37">
        <v>165</v>
      </c>
      <c r="J44" s="55"/>
      <c r="K44" s="56"/>
      <c r="L44" s="57"/>
      <c r="M44" s="56"/>
      <c r="N44" s="182"/>
      <c r="O44" s="38"/>
      <c r="R44" s="318">
        <v>6.2</v>
      </c>
      <c r="T44">
        <v>895</v>
      </c>
      <c r="V44" s="320">
        <f t="shared" si="1"/>
        <v>911.5263999999988</v>
      </c>
    </row>
    <row r="45" spans="1:22" ht="12.75">
      <c r="A45" s="37">
        <v>35</v>
      </c>
      <c r="B45" s="55"/>
      <c r="C45" s="56"/>
      <c r="D45" s="57"/>
      <c r="E45" s="56"/>
      <c r="F45" s="378"/>
      <c r="G45" s="379"/>
      <c r="I45" s="153">
        <v>166</v>
      </c>
      <c r="J45" s="154"/>
      <c r="K45" s="111"/>
      <c r="L45" s="110"/>
      <c r="M45" s="111"/>
      <c r="N45" s="182"/>
      <c r="O45" s="38"/>
      <c r="R45" s="318">
        <v>6.3</v>
      </c>
      <c r="T45">
        <v>932</v>
      </c>
      <c r="V45" s="320">
        <f t="shared" si="1"/>
        <v>932.9264000000012</v>
      </c>
    </row>
    <row r="46" spans="1:22" ht="12.75">
      <c r="A46" s="37">
        <v>36</v>
      </c>
      <c r="B46" s="55"/>
      <c r="C46" s="56"/>
      <c r="D46" s="57"/>
      <c r="E46" s="56"/>
      <c r="F46" s="378"/>
      <c r="G46" s="379"/>
      <c r="I46" s="153">
        <v>166.5</v>
      </c>
      <c r="J46" s="154"/>
      <c r="K46" s="111"/>
      <c r="L46" s="110"/>
      <c r="M46" s="111"/>
      <c r="N46" s="182"/>
      <c r="O46" s="38"/>
      <c r="R46" s="318">
        <v>6.4</v>
      </c>
      <c r="T46">
        <v>1047</v>
      </c>
      <c r="V46" s="320">
        <f t="shared" si="1"/>
        <v>951.7376000000004</v>
      </c>
    </row>
    <row r="47" spans="1:22" ht="12.75">
      <c r="A47" s="37">
        <v>37</v>
      </c>
      <c r="B47" s="55"/>
      <c r="C47" s="56"/>
      <c r="D47" s="57"/>
      <c r="E47" s="56"/>
      <c r="F47" s="378"/>
      <c r="G47" s="379"/>
      <c r="I47" s="153">
        <v>167</v>
      </c>
      <c r="J47" s="154"/>
      <c r="K47" s="111"/>
      <c r="L47" s="110"/>
      <c r="M47" s="111"/>
      <c r="N47" s="4"/>
      <c r="O47" s="38"/>
      <c r="R47" s="318">
        <v>6.5</v>
      </c>
      <c r="T47">
        <v>954</v>
      </c>
      <c r="V47" s="320">
        <f t="shared" si="1"/>
        <v>967.96</v>
      </c>
    </row>
    <row r="48" spans="1:22" ht="12.75">
      <c r="A48" s="37">
        <v>38</v>
      </c>
      <c r="B48" s="55"/>
      <c r="C48" s="56"/>
      <c r="D48" s="57"/>
      <c r="E48" s="56"/>
      <c r="F48" s="378"/>
      <c r="G48" s="379"/>
      <c r="I48" s="37">
        <v>170</v>
      </c>
      <c r="J48" s="55"/>
      <c r="K48" s="56"/>
      <c r="L48" s="57"/>
      <c r="M48" s="56"/>
      <c r="N48" s="182"/>
      <c r="O48" s="38"/>
      <c r="R48" s="318">
        <v>6.6</v>
      </c>
      <c r="T48">
        <v>966</v>
      </c>
      <c r="V48" s="320">
        <f t="shared" si="1"/>
        <v>981.5936000000002</v>
      </c>
    </row>
    <row r="49" spans="1:22" ht="12.75">
      <c r="A49" s="37">
        <v>39</v>
      </c>
      <c r="B49" s="55"/>
      <c r="C49" s="56"/>
      <c r="D49" s="57"/>
      <c r="E49" s="56"/>
      <c r="F49" s="378"/>
      <c r="G49" s="379"/>
      <c r="I49" s="37">
        <v>175</v>
      </c>
      <c r="J49" s="55"/>
      <c r="K49" s="56"/>
      <c r="L49" s="57"/>
      <c r="M49" s="56"/>
      <c r="N49" s="182"/>
      <c r="O49" s="38"/>
      <c r="R49" s="318">
        <v>6.7</v>
      </c>
      <c r="T49">
        <v>1003</v>
      </c>
      <c r="V49" s="320">
        <f t="shared" si="1"/>
        <v>992.6383999999998</v>
      </c>
    </row>
    <row r="50" spans="1:22" ht="12.75">
      <c r="A50" s="37">
        <v>40</v>
      </c>
      <c r="B50" s="55"/>
      <c r="C50" s="56"/>
      <c r="D50" s="57"/>
      <c r="E50" s="56"/>
      <c r="F50" s="378"/>
      <c r="G50" s="379"/>
      <c r="I50" s="37">
        <v>180</v>
      </c>
      <c r="J50" s="55"/>
      <c r="K50" s="56"/>
      <c r="L50" s="57"/>
      <c r="M50" s="56"/>
      <c r="N50" s="182"/>
      <c r="O50" s="38"/>
      <c r="R50" s="318">
        <v>6.8</v>
      </c>
      <c r="T50">
        <v>947</v>
      </c>
      <c r="V50" s="320">
        <f t="shared" si="1"/>
        <v>1001.0944000000009</v>
      </c>
    </row>
    <row r="51" spans="1:22" ht="12.75">
      <c r="A51" s="37">
        <v>41</v>
      </c>
      <c r="B51" s="55"/>
      <c r="C51" s="56"/>
      <c r="D51" s="57"/>
      <c r="E51" s="56"/>
      <c r="F51" s="378"/>
      <c r="G51" s="379"/>
      <c r="I51" s="37">
        <v>185</v>
      </c>
      <c r="J51" s="55"/>
      <c r="K51" s="56"/>
      <c r="L51" s="57"/>
      <c r="M51" s="56"/>
      <c r="N51" s="182"/>
      <c r="O51" s="38"/>
      <c r="R51" s="318">
        <v>6.9</v>
      </c>
      <c r="T51">
        <v>1046</v>
      </c>
      <c r="V51" s="320">
        <f t="shared" si="1"/>
        <v>1006.9616000000005</v>
      </c>
    </row>
    <row r="52" spans="1:22" ht="12.75">
      <c r="A52" s="37">
        <v>42</v>
      </c>
      <c r="B52" s="55"/>
      <c r="C52" s="56"/>
      <c r="D52" s="57"/>
      <c r="E52" s="56"/>
      <c r="F52" s="378"/>
      <c r="G52" s="379"/>
      <c r="I52" s="37">
        <v>190</v>
      </c>
      <c r="J52" s="55"/>
      <c r="K52" s="56"/>
      <c r="L52" s="57"/>
      <c r="M52" s="56"/>
      <c r="N52" s="4"/>
      <c r="O52" s="38"/>
      <c r="R52" s="318">
        <v>7</v>
      </c>
      <c r="T52">
        <v>954</v>
      </c>
      <c r="V52" s="320">
        <f t="shared" si="1"/>
        <v>1010.2400000000007</v>
      </c>
    </row>
    <row r="53" spans="1:22" ht="12.75">
      <c r="A53" s="37">
        <v>43</v>
      </c>
      <c r="B53" s="55"/>
      <c r="C53" s="56"/>
      <c r="D53" s="57"/>
      <c r="E53" s="56"/>
      <c r="F53" s="378"/>
      <c r="G53" s="379"/>
      <c r="I53" s="37">
        <v>195</v>
      </c>
      <c r="J53" s="55"/>
      <c r="K53" s="56"/>
      <c r="L53" s="57"/>
      <c r="M53" s="56"/>
      <c r="N53" s="182"/>
      <c r="O53" s="38"/>
      <c r="R53" s="318">
        <v>7.1</v>
      </c>
      <c r="T53">
        <v>991</v>
      </c>
      <c r="V53" s="320">
        <f t="shared" si="1"/>
        <v>1010.9295999999995</v>
      </c>
    </row>
    <row r="54" spans="1:22" ht="12.75">
      <c r="A54" s="37">
        <v>44</v>
      </c>
      <c r="B54" s="55"/>
      <c r="C54" s="56"/>
      <c r="D54" s="57"/>
      <c r="E54" s="56"/>
      <c r="F54" s="378"/>
      <c r="G54" s="379"/>
      <c r="I54" s="37">
        <v>200</v>
      </c>
      <c r="J54" s="55"/>
      <c r="K54" s="56"/>
      <c r="L54" s="57"/>
      <c r="M54" s="56"/>
      <c r="N54" s="182"/>
      <c r="O54" s="38"/>
      <c r="R54" s="318">
        <v>7.2</v>
      </c>
      <c r="T54">
        <v>1016</v>
      </c>
      <c r="V54" s="320">
        <f t="shared" si="1"/>
        <v>1009.0303999999996</v>
      </c>
    </row>
    <row r="55" spans="1:22" ht="12.75">
      <c r="A55" s="37">
        <v>45</v>
      </c>
      <c r="B55" s="55"/>
      <c r="C55" s="56"/>
      <c r="D55" s="58"/>
      <c r="E55" s="56"/>
      <c r="F55" s="378"/>
      <c r="G55" s="379"/>
      <c r="I55" s="37">
        <v>205</v>
      </c>
      <c r="J55" s="55"/>
      <c r="K55" s="56"/>
      <c r="L55" s="109"/>
      <c r="M55" s="56"/>
      <c r="N55" s="182"/>
      <c r="O55" s="38"/>
      <c r="R55" s="318">
        <v>7.3</v>
      </c>
      <c r="T55">
        <v>997</v>
      </c>
      <c r="V55" s="320">
        <f t="shared" si="1"/>
        <v>1004.5424000000012</v>
      </c>
    </row>
    <row r="56" spans="1:22" ht="12.75">
      <c r="A56" s="37">
        <v>46</v>
      </c>
      <c r="B56" s="55"/>
      <c r="C56" s="56"/>
      <c r="D56" s="57"/>
      <c r="E56" s="56"/>
      <c r="F56" s="378"/>
      <c r="G56" s="379"/>
      <c r="I56" s="37">
        <v>210</v>
      </c>
      <c r="J56" s="55"/>
      <c r="K56" s="56"/>
      <c r="L56" s="57"/>
      <c r="M56" s="56"/>
      <c r="N56" s="182"/>
      <c r="O56" s="38"/>
      <c r="R56" s="318">
        <v>7.4</v>
      </c>
      <c r="T56">
        <v>1012</v>
      </c>
      <c r="V56" s="320">
        <f t="shared" si="1"/>
        <v>997.4656000000004</v>
      </c>
    </row>
    <row r="57" spans="1:22" ht="12.75">
      <c r="A57" s="37">
        <v>47</v>
      </c>
      <c r="B57" s="55"/>
      <c r="C57" s="56"/>
      <c r="D57" s="57"/>
      <c r="E57" s="56"/>
      <c r="F57" s="378"/>
      <c r="G57" s="379"/>
      <c r="I57" s="37">
        <v>215</v>
      </c>
      <c r="J57" s="55"/>
      <c r="K57" s="56"/>
      <c r="L57" s="109"/>
      <c r="M57" s="56"/>
      <c r="N57" s="182"/>
      <c r="O57" s="38"/>
      <c r="R57" s="318">
        <v>7.5</v>
      </c>
      <c r="T57">
        <v>998</v>
      </c>
      <c r="V57" s="320">
        <f t="shared" si="1"/>
        <v>987.8000000000002</v>
      </c>
    </row>
    <row r="58" spans="1:22" ht="12.75">
      <c r="A58" s="37">
        <v>48</v>
      </c>
      <c r="B58" s="55"/>
      <c r="C58" s="56"/>
      <c r="D58" s="57"/>
      <c r="E58" s="56"/>
      <c r="F58" s="378"/>
      <c r="G58" s="379"/>
      <c r="I58" s="37">
        <v>220</v>
      </c>
      <c r="J58" s="55"/>
      <c r="K58" s="56"/>
      <c r="L58" s="57"/>
      <c r="M58" s="56"/>
      <c r="N58" s="182"/>
      <c r="O58" s="38"/>
      <c r="R58" s="318">
        <v>7.6</v>
      </c>
      <c r="T58">
        <v>1019</v>
      </c>
      <c r="V58" s="320">
        <f t="shared" si="1"/>
        <v>975.5455999999995</v>
      </c>
    </row>
    <row r="59" spans="1:22" ht="12.75">
      <c r="A59" s="37">
        <v>49</v>
      </c>
      <c r="B59" s="55"/>
      <c r="C59" s="56"/>
      <c r="D59" s="57"/>
      <c r="E59" s="56"/>
      <c r="F59" s="378"/>
      <c r="G59" s="379"/>
      <c r="I59" s="37">
        <v>225</v>
      </c>
      <c r="J59" s="55"/>
      <c r="K59" s="56"/>
      <c r="L59" s="57"/>
      <c r="M59" s="56"/>
      <c r="N59" s="182"/>
      <c r="O59" s="38"/>
      <c r="R59" s="318">
        <v>7.7</v>
      </c>
      <c r="T59">
        <v>931</v>
      </c>
      <c r="V59" s="320">
        <f t="shared" si="1"/>
        <v>960.7023999999992</v>
      </c>
    </row>
    <row r="60" spans="1:22" ht="12.75">
      <c r="A60" s="37">
        <v>50</v>
      </c>
      <c r="B60" s="55"/>
      <c r="C60" s="56"/>
      <c r="D60" s="57"/>
      <c r="E60" s="56"/>
      <c r="F60" s="378"/>
      <c r="G60" s="379"/>
      <c r="I60" s="37">
        <v>230</v>
      </c>
      <c r="J60" s="55"/>
      <c r="K60" s="56"/>
      <c r="L60" s="110"/>
      <c r="M60" s="111"/>
      <c r="N60" s="182"/>
      <c r="O60" s="38"/>
      <c r="R60" s="318">
        <v>7.8</v>
      </c>
      <c r="T60">
        <v>991</v>
      </c>
      <c r="V60" s="320">
        <f t="shared" si="1"/>
        <v>943.2704000000012</v>
      </c>
    </row>
    <row r="61" spans="1:22" ht="12.75">
      <c r="A61" s="37">
        <v>51</v>
      </c>
      <c r="B61" s="55"/>
      <c r="C61" s="56"/>
      <c r="D61" s="57"/>
      <c r="E61" s="56"/>
      <c r="F61" s="378"/>
      <c r="G61" s="379"/>
      <c r="I61" s="37">
        <v>235</v>
      </c>
      <c r="J61" s="55"/>
      <c r="K61" s="56"/>
      <c r="L61" s="57"/>
      <c r="M61" s="56"/>
      <c r="N61" s="182"/>
      <c r="O61" s="38"/>
      <c r="R61" s="318">
        <v>7.9</v>
      </c>
      <c r="T61">
        <v>968</v>
      </c>
      <c r="V61" s="320">
        <f t="shared" si="1"/>
        <v>923.249600000001</v>
      </c>
    </row>
    <row r="62" spans="1:22" ht="12.75">
      <c r="A62" s="37">
        <v>52</v>
      </c>
      <c r="B62" s="55"/>
      <c r="C62" s="56"/>
      <c r="D62" s="57"/>
      <c r="E62" s="56"/>
      <c r="F62" s="378"/>
      <c r="G62" s="379"/>
      <c r="I62" s="37">
        <v>240</v>
      </c>
      <c r="J62" s="55"/>
      <c r="K62" s="56"/>
      <c r="L62" s="110"/>
      <c r="M62" s="111"/>
      <c r="N62" s="182"/>
      <c r="O62" s="38"/>
      <c r="R62" s="318">
        <v>8</v>
      </c>
      <c r="T62">
        <v>880</v>
      </c>
      <c r="V62" s="320">
        <f t="shared" si="1"/>
        <v>900.6400000000003</v>
      </c>
    </row>
    <row r="63" spans="1:22" ht="12.75">
      <c r="A63" s="37">
        <v>53</v>
      </c>
      <c r="B63" s="55"/>
      <c r="C63" s="56"/>
      <c r="D63" s="57"/>
      <c r="E63" s="56"/>
      <c r="F63" s="378"/>
      <c r="G63" s="379"/>
      <c r="I63" s="37">
        <v>245</v>
      </c>
      <c r="J63" s="55"/>
      <c r="K63" s="56"/>
      <c r="L63" s="57"/>
      <c r="M63" s="56"/>
      <c r="N63" s="182"/>
      <c r="O63" s="38"/>
      <c r="R63" s="318">
        <v>8.1</v>
      </c>
      <c r="T63">
        <v>874</v>
      </c>
      <c r="V63" s="320">
        <f t="shared" si="1"/>
        <v>875.4415999999992</v>
      </c>
    </row>
    <row r="64" spans="1:22" ht="12.75">
      <c r="A64" s="37">
        <v>54</v>
      </c>
      <c r="B64" s="55"/>
      <c r="C64" s="56"/>
      <c r="D64" s="57"/>
      <c r="E64" s="56"/>
      <c r="F64" s="378"/>
      <c r="G64" s="379"/>
      <c r="I64" s="153">
        <v>247</v>
      </c>
      <c r="J64" s="154"/>
      <c r="K64" s="111"/>
      <c r="L64" s="110"/>
      <c r="M64" s="111"/>
      <c r="N64" s="184"/>
      <c r="O64" s="38"/>
      <c r="R64" s="318">
        <v>8.2</v>
      </c>
      <c r="T64">
        <v>798</v>
      </c>
      <c r="V64" s="320">
        <f t="shared" si="1"/>
        <v>847.6543999999985</v>
      </c>
    </row>
    <row r="65" spans="1:22" ht="12.75">
      <c r="A65" s="37">
        <v>55</v>
      </c>
      <c r="B65" s="55"/>
      <c r="C65" s="56"/>
      <c r="D65" s="57"/>
      <c r="E65" s="56"/>
      <c r="F65" s="378"/>
      <c r="G65" s="379"/>
      <c r="I65" s="37"/>
      <c r="J65" s="55"/>
      <c r="K65" s="56"/>
      <c r="L65" s="60"/>
      <c r="M65" s="61"/>
      <c r="N65" s="184"/>
      <c r="O65" s="38"/>
      <c r="R65" s="318">
        <v>8.4</v>
      </c>
      <c r="T65">
        <v>789</v>
      </c>
      <c r="V65" s="320">
        <f t="shared" si="1"/>
        <v>784.3136000000004</v>
      </c>
    </row>
    <row r="66" spans="1:22" ht="12.75">
      <c r="A66" s="37">
        <v>56</v>
      </c>
      <c r="B66" s="55"/>
      <c r="C66" s="56"/>
      <c r="D66" s="57"/>
      <c r="E66" s="56"/>
      <c r="F66" s="378"/>
      <c r="G66" s="379"/>
      <c r="I66" s="37"/>
      <c r="J66" s="55"/>
      <c r="K66" s="56"/>
      <c r="L66" s="60"/>
      <c r="M66" s="61"/>
      <c r="N66" s="4"/>
      <c r="O66" s="38"/>
      <c r="R66" s="318">
        <v>8.6</v>
      </c>
      <c r="T66">
        <v>720</v>
      </c>
      <c r="V66" s="320">
        <f t="shared" si="1"/>
        <v>710.6176000000005</v>
      </c>
    </row>
    <row r="67" spans="1:22" ht="12.75">
      <c r="A67" s="37">
        <v>57</v>
      </c>
      <c r="B67" s="55"/>
      <c r="C67" s="56"/>
      <c r="D67" s="57"/>
      <c r="E67" s="56"/>
      <c r="F67" s="378"/>
      <c r="G67" s="379"/>
      <c r="I67" s="37"/>
      <c r="J67" s="55"/>
      <c r="K67" s="56"/>
      <c r="L67" s="60"/>
      <c r="M67" s="61"/>
      <c r="N67" s="182"/>
      <c r="O67" s="38"/>
      <c r="R67" s="318">
        <v>8.8</v>
      </c>
      <c r="T67">
        <v>638</v>
      </c>
      <c r="V67" s="320">
        <f t="shared" si="1"/>
        <v>626.5664000000006</v>
      </c>
    </row>
    <row r="68" spans="1:22" ht="12.75">
      <c r="A68" s="37">
        <v>58</v>
      </c>
      <c r="B68" s="55"/>
      <c r="C68" s="56"/>
      <c r="D68" s="57"/>
      <c r="E68" s="114"/>
      <c r="F68" s="378"/>
      <c r="G68" s="379"/>
      <c r="I68" s="37"/>
      <c r="J68" s="55"/>
      <c r="K68" s="56"/>
      <c r="L68" s="60"/>
      <c r="M68" s="61"/>
      <c r="N68" s="182"/>
      <c r="O68" s="38"/>
      <c r="R68" s="318">
        <v>9</v>
      </c>
      <c r="T68">
        <v>520</v>
      </c>
      <c r="V68" s="320">
        <f t="shared" si="1"/>
        <v>532.1600000000008</v>
      </c>
    </row>
    <row r="69" spans="1:22" ht="12.75">
      <c r="A69" s="37">
        <v>59</v>
      </c>
      <c r="B69" s="55"/>
      <c r="C69" s="56"/>
      <c r="D69" s="57"/>
      <c r="E69" s="56"/>
      <c r="F69" s="378"/>
      <c r="G69" s="379"/>
      <c r="I69" s="37"/>
      <c r="J69" s="55"/>
      <c r="K69" s="56"/>
      <c r="L69" s="60"/>
      <c r="M69" s="61"/>
      <c r="N69" s="4"/>
      <c r="O69" s="38"/>
      <c r="R69" s="318">
        <v>9.2</v>
      </c>
      <c r="T69">
        <v>431</v>
      </c>
      <c r="V69" s="320">
        <f t="shared" si="1"/>
        <v>427.3983999999991</v>
      </c>
    </row>
    <row r="70" spans="1:22" ht="12.75">
      <c r="A70" s="37">
        <v>60</v>
      </c>
      <c r="B70" s="55"/>
      <c r="C70" s="56"/>
      <c r="D70" s="57"/>
      <c r="E70" s="56"/>
      <c r="F70" s="378"/>
      <c r="G70" s="379"/>
      <c r="I70" s="37"/>
      <c r="J70" s="55"/>
      <c r="K70" s="56"/>
      <c r="L70" s="60"/>
      <c r="M70" s="61"/>
      <c r="N70" s="182"/>
      <c r="O70" s="38"/>
      <c r="R70" s="318">
        <v>9.4</v>
      </c>
      <c r="T70">
        <v>318</v>
      </c>
      <c r="V70" s="320">
        <f t="shared" si="1"/>
        <v>312.2815999999975</v>
      </c>
    </row>
    <row r="71" spans="1:22" ht="12.75">
      <c r="A71" s="37">
        <v>61</v>
      </c>
      <c r="B71" s="55"/>
      <c r="C71" s="56"/>
      <c r="D71" s="55"/>
      <c r="E71" s="56"/>
      <c r="F71" s="378"/>
      <c r="G71" s="379"/>
      <c r="I71" s="37"/>
      <c r="J71" s="55"/>
      <c r="K71" s="56"/>
      <c r="L71" s="60"/>
      <c r="M71" s="61"/>
      <c r="N71" s="182"/>
      <c r="O71" s="38"/>
      <c r="R71" s="318">
        <v>9.6</v>
      </c>
      <c r="T71">
        <v>170</v>
      </c>
      <c r="V71" s="320">
        <f t="shared" si="1"/>
        <v>186.8096000000014</v>
      </c>
    </row>
    <row r="72" spans="1:22" ht="12.75">
      <c r="A72" s="37">
        <v>62</v>
      </c>
      <c r="B72" s="55"/>
      <c r="C72" s="56"/>
      <c r="D72" s="55"/>
      <c r="E72" s="56"/>
      <c r="F72" s="378"/>
      <c r="G72" s="379"/>
      <c r="I72" s="37"/>
      <c r="J72" s="55"/>
      <c r="K72" s="56"/>
      <c r="L72" s="60"/>
      <c r="M72" s="61"/>
      <c r="N72" s="182"/>
      <c r="O72" s="38"/>
      <c r="R72" s="318">
        <v>9.8</v>
      </c>
      <c r="T72">
        <v>155</v>
      </c>
      <c r="V72" s="320">
        <f t="shared" si="1"/>
        <v>50.98239999999987</v>
      </c>
    </row>
    <row r="73" spans="1:22" ht="13.5" thickBot="1">
      <c r="A73" s="39">
        <v>63</v>
      </c>
      <c r="B73" s="55"/>
      <c r="C73" s="42"/>
      <c r="D73" s="82"/>
      <c r="E73" s="42"/>
      <c r="F73" s="380"/>
      <c r="G73" s="381"/>
      <c r="I73" s="39"/>
      <c r="J73" s="62"/>
      <c r="K73" s="63"/>
      <c r="L73" s="64"/>
      <c r="M73" s="65"/>
      <c r="N73" s="185"/>
      <c r="O73" s="40"/>
      <c r="R73" s="318">
        <v>10</v>
      </c>
      <c r="T73">
        <v>166</v>
      </c>
      <c r="V73" s="320">
        <f t="shared" si="1"/>
        <v>-95.19999999999982</v>
      </c>
    </row>
    <row r="74" spans="1:22" ht="14.25" thickBot="1" thickTop="1">
      <c r="A74" s="89"/>
      <c r="B74" s="89"/>
      <c r="C74" s="89"/>
      <c r="D74" s="89"/>
      <c r="E74" s="89"/>
      <c r="R74" s="318">
        <v>10.1</v>
      </c>
      <c r="T74">
        <v>149</v>
      </c>
      <c r="V74" s="320"/>
    </row>
    <row r="75" spans="1:22" ht="14.25" thickBot="1">
      <c r="A75" s="93" t="s">
        <v>17</v>
      </c>
      <c r="B75" s="90" t="s">
        <v>35</v>
      </c>
      <c r="C75" s="98" t="s">
        <v>36</v>
      </c>
      <c r="D75" s="91" t="s">
        <v>37</v>
      </c>
      <c r="E75" s="92" t="s">
        <v>38</v>
      </c>
      <c r="I75" s="112" t="s">
        <v>24</v>
      </c>
      <c r="J75" s="91" t="s">
        <v>41</v>
      </c>
      <c r="K75" s="98"/>
      <c r="L75" s="90" t="s">
        <v>42</v>
      </c>
      <c r="M75" s="92" t="s">
        <v>42</v>
      </c>
      <c r="R75" s="318">
        <v>10.2</v>
      </c>
      <c r="T75">
        <v>135</v>
      </c>
      <c r="V75" s="320"/>
    </row>
    <row r="76" spans="1:22" ht="12.75">
      <c r="A76" s="94" t="s">
        <v>14</v>
      </c>
      <c r="B76" s="100" t="e">
        <f>AVERAGE(B10:B73)</f>
        <v>#DIV/0!</v>
      </c>
      <c r="C76" s="101" t="e">
        <f>AVERAGE(C10:C73)</f>
        <v>#DIV/0!</v>
      </c>
      <c r="D76" s="102" t="e">
        <f>AVERAGE(D10:D73)</f>
        <v>#DIV/0!</v>
      </c>
      <c r="E76" s="101" t="e">
        <f>AVERAGE(E10:E73)</f>
        <v>#DIV/0!</v>
      </c>
      <c r="I76" s="113" t="s">
        <v>14</v>
      </c>
      <c r="J76" s="137"/>
      <c r="K76" s="141"/>
      <c r="L76" s="137" t="e">
        <f>AVERAGE(L10:L64)</f>
        <v>#DIV/0!</v>
      </c>
      <c r="M76" s="187"/>
      <c r="R76" s="318">
        <v>10.3</v>
      </c>
      <c r="T76">
        <v>158</v>
      </c>
      <c r="V76" s="320"/>
    </row>
    <row r="77" spans="1:22" ht="12.75">
      <c r="A77" s="95" t="s">
        <v>10</v>
      </c>
      <c r="B77" s="103" t="e">
        <f>STDEV(B10:B73)</f>
        <v>#DIV/0!</v>
      </c>
      <c r="C77" s="104" t="e">
        <f>STDEV(C10:C73)</f>
        <v>#DIV/0!</v>
      </c>
      <c r="D77" s="105" t="e">
        <f>STDEV(D10:D73)</f>
        <v>#DIV/0!</v>
      </c>
      <c r="E77" s="104" t="e">
        <f>STDEV(E10:E73)</f>
        <v>#DIV/0!</v>
      </c>
      <c r="I77" s="95" t="s">
        <v>10</v>
      </c>
      <c r="J77" s="138"/>
      <c r="K77" s="142"/>
      <c r="L77" s="138" t="e">
        <f>STDEV(L10:L64)</f>
        <v>#DIV/0!</v>
      </c>
      <c r="M77" s="188"/>
      <c r="R77" s="318">
        <v>10.36</v>
      </c>
      <c r="T77">
        <v>159</v>
      </c>
      <c r="V77" s="320"/>
    </row>
    <row r="78" spans="1:22" ht="12.75">
      <c r="A78" s="96" t="s">
        <v>15</v>
      </c>
      <c r="B78" s="106">
        <f>MAX(B10:B73)</f>
        <v>0</v>
      </c>
      <c r="C78" s="107">
        <f>MAX(C10:C73)</f>
        <v>0</v>
      </c>
      <c r="D78" s="108">
        <f>MAX(D10:D73)</f>
        <v>0</v>
      </c>
      <c r="E78" s="107">
        <f>MAX(E10:E73)</f>
        <v>0</v>
      </c>
      <c r="I78" s="96" t="s">
        <v>15</v>
      </c>
      <c r="J78" s="139">
        <f>MAX(J10:J64)</f>
        <v>0</v>
      </c>
      <c r="K78" s="143"/>
      <c r="L78" s="139">
        <f>MAX(L10:L64)</f>
        <v>0</v>
      </c>
      <c r="M78" s="189">
        <f>MAX(M10:M64)</f>
        <v>0</v>
      </c>
      <c r="R78" s="318">
        <v>10.4</v>
      </c>
      <c r="T78">
        <v>181</v>
      </c>
      <c r="V78" s="320"/>
    </row>
    <row r="79" spans="1:22" ht="13.5" thickBot="1">
      <c r="A79" s="97" t="s">
        <v>16</v>
      </c>
      <c r="B79" s="115">
        <f>MIN(B10:B73)</f>
        <v>0</v>
      </c>
      <c r="C79" s="116">
        <f>MIN(C10:C73)</f>
        <v>0</v>
      </c>
      <c r="D79" s="117">
        <f>MIN(D10:D73)</f>
        <v>0</v>
      </c>
      <c r="E79" s="116">
        <f>MIN(E10:E73)</f>
        <v>0</v>
      </c>
      <c r="I79" s="96" t="s">
        <v>16</v>
      </c>
      <c r="J79" s="140">
        <f>MIN(J10:J64)</f>
        <v>0</v>
      </c>
      <c r="K79" s="143"/>
      <c r="L79" s="140">
        <f>MIN(L10:L64)</f>
        <v>0</v>
      </c>
      <c r="M79" s="190">
        <f>MIN(M10:M64)</f>
        <v>0</v>
      </c>
      <c r="R79" s="318">
        <v>10.4</v>
      </c>
      <c r="T79">
        <v>141</v>
      </c>
      <c r="V79" s="320"/>
    </row>
    <row r="80" spans="1:22" ht="13.5" thickBot="1">
      <c r="A80" s="99" t="s">
        <v>9</v>
      </c>
      <c r="B80" s="382" t="s">
        <v>82</v>
      </c>
      <c r="C80" s="398"/>
      <c r="D80" s="382" t="s">
        <v>83</v>
      </c>
      <c r="E80" s="398"/>
      <c r="I80" s="99" t="s">
        <v>9</v>
      </c>
      <c r="J80" s="382" t="s">
        <v>82</v>
      </c>
      <c r="K80" s="384"/>
      <c r="L80" s="382" t="s">
        <v>83</v>
      </c>
      <c r="M80" s="384"/>
      <c r="R80" s="318">
        <v>10.44</v>
      </c>
      <c r="T80">
        <v>157</v>
      </c>
      <c r="V80" s="320"/>
    </row>
    <row r="81" spans="1:22" ht="13.5" thickBot="1">
      <c r="A81" s="396" t="s">
        <v>81</v>
      </c>
      <c r="B81" s="397"/>
      <c r="I81" s="396" t="s">
        <v>81</v>
      </c>
      <c r="J81" s="397"/>
      <c r="R81" s="318">
        <v>10.5</v>
      </c>
      <c r="T81">
        <v>149</v>
      </c>
      <c r="V81" s="320"/>
    </row>
    <row r="82" spans="18:22" ht="12.75">
      <c r="R82" s="318">
        <v>10.6</v>
      </c>
      <c r="T82">
        <v>150</v>
      </c>
      <c r="V82" s="320"/>
    </row>
    <row r="123" ht="12.75">
      <c r="E123" s="268"/>
    </row>
    <row r="124" ht="12.75">
      <c r="E124" s="268"/>
    </row>
    <row r="125" ht="12.75">
      <c r="E125" s="268"/>
    </row>
    <row r="126" ht="12.75">
      <c r="E126" s="268"/>
    </row>
    <row r="127" ht="12.75">
      <c r="E127" s="268"/>
    </row>
    <row r="128" ht="12.75">
      <c r="E128" s="268"/>
    </row>
    <row r="129" ht="12.75">
      <c r="E129" s="268"/>
    </row>
    <row r="130" ht="12.75">
      <c r="E130" s="268"/>
    </row>
    <row r="131" ht="12.75">
      <c r="E131" s="268"/>
    </row>
    <row r="132" ht="12.75">
      <c r="E132" s="268"/>
    </row>
    <row r="133" ht="12.75">
      <c r="E133" s="268"/>
    </row>
    <row r="134" ht="12.75">
      <c r="E134" s="268"/>
    </row>
    <row r="135" ht="12.75">
      <c r="E135" s="268"/>
    </row>
    <row r="136" ht="12.75">
      <c r="E136" s="268"/>
    </row>
    <row r="137" ht="12.75">
      <c r="E137" s="268"/>
    </row>
    <row r="138" ht="12.75">
      <c r="E138" s="268"/>
    </row>
    <row r="139" ht="12.75">
      <c r="E139" s="268"/>
    </row>
    <row r="140" ht="12.75">
      <c r="E140" s="268"/>
    </row>
    <row r="141" ht="12.75">
      <c r="E141" s="268"/>
    </row>
    <row r="142" ht="12.75">
      <c r="E142" s="268"/>
    </row>
    <row r="143" ht="12.75">
      <c r="E143" s="268"/>
    </row>
    <row r="144" ht="12.75">
      <c r="E144" s="268"/>
    </row>
    <row r="145" ht="12.75">
      <c r="E145" s="268"/>
    </row>
    <row r="146" ht="12.75">
      <c r="E146" s="268"/>
    </row>
    <row r="147" ht="12.75">
      <c r="E147" s="268"/>
    </row>
    <row r="148" ht="12.75">
      <c r="E148" s="268"/>
    </row>
    <row r="149" ht="12.75">
      <c r="E149" s="268"/>
    </row>
    <row r="150" ht="12.75">
      <c r="E150" s="268"/>
    </row>
    <row r="151" ht="12.75">
      <c r="E151" s="268"/>
    </row>
    <row r="152" ht="12.75">
      <c r="E152" s="268"/>
    </row>
    <row r="153" ht="12.75">
      <c r="E153" s="268"/>
    </row>
    <row r="154" ht="12.75">
      <c r="E154" s="268"/>
    </row>
    <row r="155" ht="12.75">
      <c r="E155" s="268"/>
    </row>
    <row r="156" ht="12.75">
      <c r="E156" s="268"/>
    </row>
    <row r="157" ht="12.75">
      <c r="E157" s="268"/>
    </row>
    <row r="158" ht="12.75">
      <c r="E158" s="268"/>
    </row>
    <row r="159" ht="12.75">
      <c r="E159" s="268"/>
    </row>
    <row r="160" ht="12.75">
      <c r="E160" s="268"/>
    </row>
    <row r="161" ht="12.75">
      <c r="E161" s="268"/>
    </row>
    <row r="162" ht="12.75">
      <c r="E162" s="268"/>
    </row>
    <row r="163" ht="12.75">
      <c r="E163" s="268"/>
    </row>
    <row r="164" ht="12.75">
      <c r="E164" s="268"/>
    </row>
    <row r="165" ht="12.75">
      <c r="E165" s="268"/>
    </row>
    <row r="166" ht="12.75">
      <c r="E166" s="268"/>
    </row>
    <row r="167" ht="12.75">
      <c r="E167" s="268"/>
    </row>
    <row r="168" ht="12.75">
      <c r="E168" s="268"/>
    </row>
    <row r="169" ht="12.75">
      <c r="E169" s="268"/>
    </row>
    <row r="170" ht="12.75">
      <c r="E170" s="268"/>
    </row>
    <row r="171" ht="12.75">
      <c r="E171" s="268"/>
    </row>
    <row r="172" ht="12.75">
      <c r="E172" s="268"/>
    </row>
    <row r="173" ht="12.75">
      <c r="E173" s="268"/>
    </row>
    <row r="174" ht="12.75">
      <c r="E174" s="268"/>
    </row>
    <row r="175" ht="12.75">
      <c r="E175" s="268"/>
    </row>
    <row r="176" ht="12.75">
      <c r="E176" s="268"/>
    </row>
    <row r="177" ht="12.75">
      <c r="E177" s="268"/>
    </row>
    <row r="178" ht="12.75">
      <c r="E178" s="268"/>
    </row>
    <row r="179" ht="12.75">
      <c r="E179" s="268"/>
    </row>
    <row r="180" ht="12.75">
      <c r="E180" s="268"/>
    </row>
    <row r="181" ht="12.75">
      <c r="E181" s="268"/>
    </row>
    <row r="182" ht="12.75">
      <c r="E182" s="268"/>
    </row>
    <row r="183" ht="12.75">
      <c r="E183" s="268"/>
    </row>
  </sheetData>
  <mergeCells count="83">
    <mergeCell ref="A5:B5"/>
    <mergeCell ref="I5:J5"/>
    <mergeCell ref="B6:C6"/>
    <mergeCell ref="D6:E6"/>
    <mergeCell ref="J6:K6"/>
    <mergeCell ref="L6:M6"/>
    <mergeCell ref="J7:K7"/>
    <mergeCell ref="L7:M7"/>
    <mergeCell ref="B8:E8"/>
    <mergeCell ref="J8:K8"/>
    <mergeCell ref="L8:M8"/>
    <mergeCell ref="F9:G9"/>
    <mergeCell ref="N9:O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F68:G68"/>
    <mergeCell ref="F69:G69"/>
    <mergeCell ref="F70:G70"/>
    <mergeCell ref="F71:G71"/>
    <mergeCell ref="F72:G72"/>
    <mergeCell ref="F73:G73"/>
    <mergeCell ref="B80:C80"/>
    <mergeCell ref="D80:E80"/>
    <mergeCell ref="J80:K80"/>
    <mergeCell ref="L80:M80"/>
    <mergeCell ref="A81:B81"/>
    <mergeCell ref="I81:J81"/>
  </mergeCells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Iuri Bagaturia</dc:creator>
  <cp:keywords/>
  <dc:description/>
  <cp:lastModifiedBy>Iuri Bagaturia</cp:lastModifiedBy>
  <cp:lastPrinted>2005-04-03T15:08:47Z</cp:lastPrinted>
  <dcterms:created xsi:type="dcterms:W3CDTF">2004-06-04T09:20:24Z</dcterms:created>
  <dcterms:modified xsi:type="dcterms:W3CDTF">2005-07-12T15:19:41Z</dcterms:modified>
  <cp:category/>
  <cp:version/>
  <cp:contentType/>
  <cp:contentStatus/>
</cp:coreProperties>
</file>