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7500" windowHeight="5415" activeTab="2"/>
  </bookViews>
  <sheets>
    <sheet name="Panel" sheetId="1" r:id="rId1"/>
    <sheet name="Modul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<sst xmlns="http://schemas.openxmlformats.org/spreadsheetml/2006/main" count="178" uniqueCount="99">
  <si>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</si>
  <si>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</si>
  <si>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</si>
  <si>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</si>
  <si>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</si>
  <si>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</si>
  <si>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</si>
  <si>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</si>
  <si>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</si>
  <si>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</si>
  <si>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</si>
  <si>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</si>
  <si>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</si>
  <si>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</si>
  <si>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</si>
  <si>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</si>
  <si>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</si>
  <si>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</si>
  <si>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</si>
  <si>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</si>
  <si>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</si>
  <si>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</si>
  <si>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</si>
  <si>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</si>
  <si>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</si>
  <si>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</si>
  <si>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</si>
  <si>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</si>
  <si>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</si>
  <si>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</si>
  <si>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</si>
  <si>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</si>
  <si>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</si>
  <si>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</si>
  <si>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</si>
  <si>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</si>
  <si>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</si>
  <si>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</si>
  <si>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</si>
  <si>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</si>
  <si>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</si>
  <si>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</si>
  <si>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</si>
  <si>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</si>
  <si>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</si>
  <si>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</si>
  <si>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</si>
  <si>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</si>
  <si>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</si>
  <si>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</si>
  <si>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</si>
  <si>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</si>
  <si>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</si>
  <si>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</si>
  <si>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</si>
  <si>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</si>
  <si>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</si>
  <si>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</si>
  <si>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</si>
  <si>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</si>
  <si>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</si>
  <si>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t>FM_Hd_27</t>
  </si>
  <si>
    <t>MODULE    FM_Hd_27</t>
  </si>
  <si>
    <t>MODULE   FM_Hd_27</t>
  </si>
  <si>
    <t>A_184</t>
  </si>
  <si>
    <t>B_197</t>
  </si>
  <si>
    <t>w</t>
  </si>
  <si>
    <t>U=</t>
  </si>
  <si>
    <t>Ph_AL</t>
  </si>
  <si>
    <t>Ph_AU</t>
  </si>
  <si>
    <t>Ph_BL</t>
  </si>
  <si>
    <t>Ph_BU</t>
  </si>
  <si>
    <t>Ph_summ</t>
  </si>
  <si>
    <r>
      <t xml:space="preserve">Time ,  </t>
    </r>
    <r>
      <rPr>
        <i/>
        <sz val="8"/>
        <rFont val="Arial"/>
        <family val="2"/>
      </rPr>
      <t>sec</t>
    </r>
  </si>
  <si>
    <t>full</t>
  </si>
  <si>
    <t>§ 5mb</t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</si>
  <si>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</si>
  <si>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</si>
  <si>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BU</t>
    </r>
    <r>
      <rPr>
        <sz val="7"/>
        <rFont val="Arial"/>
        <family val="2"/>
      </rPr>
      <t>-206 cm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</si>
  <si>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</si>
  <si>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 xml:space="preserve">1 </t>
    </r>
    <r>
      <rPr>
        <b/>
        <i/>
        <sz val="10"/>
        <rFont val="Arial"/>
        <family val="2"/>
      </rPr>
      <t xml:space="preserve">, 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</si>
  <si>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, 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</si>
  <si>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</si>
  <si>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</si>
  <si>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 xml:space="preserve">AL-25 </t>
    </r>
    <r>
      <rPr>
        <sz val="7"/>
        <rFont val="Arial"/>
        <family val="2"/>
      </rPr>
      <t xml:space="preserve"> cm</t>
    </r>
  </si>
  <si>
    <r>
      <t>AL-8</t>
    </r>
    <r>
      <rPr>
        <sz val="7"/>
        <rFont val="Arial"/>
        <family val="2"/>
      </rPr>
      <t>6  cm</t>
    </r>
  </si>
  <si>
    <r>
      <t>AL-</t>
    </r>
    <r>
      <rPr>
        <sz val="7"/>
        <rFont val="Arial"/>
        <family val="2"/>
      </rPr>
      <t>166  cm</t>
    </r>
  </si>
  <si>
    <t>BU-206 cm</t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</si>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</sst>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6.75"/>
      <name val="Arial"/>
      <family val="2"/>
    </font>
    <font>
      <vertAlign val="subscript"/>
      <sz val="8"/>
      <name val="Arial"/>
      <family val="2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vertAlign val="subscript"/>
      <sz val="8.25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12"/>
      <name val="Arial"/>
      <family val="2"/>
    </font>
    <font>
      <b/>
      <i/>
      <sz val="9.75"/>
      <color indexed="17"/>
      <name val="Georgia"/>
      <family val="1"/>
    </font>
    <font>
      <sz val="9.75"/>
      <name val="Arial"/>
      <family val="0"/>
    </font>
    <font>
      <b/>
      <sz val="10"/>
      <color indexed="12"/>
      <name val="Arial"/>
      <family val="2"/>
    </font>
    <font>
      <sz val="9.75"/>
      <color indexed="12"/>
      <name val="Arial"/>
      <family val="2"/>
    </font>
    <font>
      <sz val="8.25"/>
      <color indexed="12"/>
      <name val="Arial"/>
      <family val="2"/>
    </font>
    <font>
      <b/>
      <sz val="9.25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vertAlign val="superscript"/>
      <sz val="9.25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1"/>
      <color indexed="12"/>
      <name val="Georgia"/>
      <family val="1"/>
    </font>
    <font>
      <i/>
      <sz val="8.25"/>
      <name val="Arial"/>
      <family val="2"/>
    </font>
    <font>
      <i/>
      <vertAlign val="superscript"/>
      <sz val="8.2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sz val="9"/>
      <color indexed="60"/>
      <name val="Arial"/>
      <family val="2"/>
    </font>
    <font>
      <sz val="10"/>
      <name val="Georgia"/>
      <family val="1"/>
    </font>
    <font>
      <b/>
      <i/>
      <vertAlign val="superscript"/>
      <sz val="10"/>
      <name val="Arial"/>
      <family val="2"/>
    </font>
    <font>
      <sz val="9.25"/>
      <name val="Arial"/>
      <family val="0"/>
    </font>
    <font>
      <sz val="6"/>
      <name val="Arial"/>
      <family val="2"/>
    </font>
    <font>
      <b/>
      <i/>
      <vertAlign val="superscript"/>
      <sz val="8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2"/>
      <name val="Arial"/>
      <family val="0"/>
    </font>
    <font>
      <sz val="8.75"/>
      <name val="Arial"/>
      <family val="0"/>
    </font>
    <font>
      <sz val="5"/>
      <name val="Arial"/>
      <family val="2"/>
    </font>
    <font>
      <b/>
      <i/>
      <vertAlign val="superscript"/>
      <sz val="9.5"/>
      <name val="Arial"/>
      <family val="2"/>
    </font>
    <font>
      <sz val="5.25"/>
      <name val="Arial"/>
      <family val="2"/>
    </font>
    <font>
      <b/>
      <sz val="9.25"/>
      <name val="Arial"/>
      <family val="2"/>
    </font>
    <font>
      <vertAlign val="subscript"/>
      <sz val="10.5"/>
      <name val="Arial"/>
      <family val="2"/>
    </font>
    <font>
      <sz val="5.75"/>
      <name val="Arial"/>
      <family val="2"/>
    </font>
    <font>
      <b/>
      <i/>
      <sz val="8.5"/>
      <name val="Arial"/>
      <family val="2"/>
    </font>
    <font>
      <b/>
      <sz val="6.75"/>
      <name val="Arial"/>
      <family val="2"/>
    </font>
    <font>
      <sz val="5.5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ashed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0" fontId="19" fillId="2" borderId="9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9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4" fontId="10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6" xfId="0" applyFont="1" applyFill="1" applyBorder="1" applyAlignment="1">
      <alignment/>
    </xf>
    <xf numFmtId="0" fontId="22" fillId="2" borderId="27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4" fillId="3" borderId="31" xfId="0" applyFont="1" applyFill="1" applyBorder="1" applyAlignment="1">
      <alignment horizontal="center"/>
    </xf>
    <xf numFmtId="0" fontId="27" fillId="3" borderId="32" xfId="0" applyFont="1" applyFill="1" applyBorder="1" applyAlignment="1">
      <alignment horizontal="center"/>
    </xf>
    <xf numFmtId="0" fontId="24" fillId="3" borderId="33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8" fillId="3" borderId="38" xfId="0" applyFont="1" applyFill="1" applyBorder="1" applyAlignment="1">
      <alignment horizontal="center"/>
    </xf>
    <xf numFmtId="0" fontId="21" fillId="3" borderId="39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 vertical="center"/>
    </xf>
    <xf numFmtId="165" fontId="31" fillId="2" borderId="43" xfId="0" applyNumberFormat="1" applyFont="1" applyFill="1" applyBorder="1" applyAlignment="1">
      <alignment horizont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5" fillId="3" borderId="49" xfId="0" applyFont="1" applyFill="1" applyBorder="1" applyAlignment="1">
      <alignment horizontal="left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5" fillId="3" borderId="5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6" fillId="0" borderId="59" xfId="0" applyFont="1" applyBorder="1" applyAlignment="1">
      <alignment horizontal="center" vertical="center"/>
    </xf>
    <xf numFmtId="0" fontId="23" fillId="3" borderId="26" xfId="0" applyFont="1" applyFill="1" applyBorder="1" applyAlignment="1">
      <alignment horizontal="left"/>
    </xf>
    <xf numFmtId="0" fontId="35" fillId="3" borderId="26" xfId="0" applyFont="1" applyFill="1" applyBorder="1" applyAlignment="1">
      <alignment horizontal="left"/>
    </xf>
    <xf numFmtId="0" fontId="23" fillId="3" borderId="33" xfId="0" applyFont="1" applyFill="1" applyBorder="1" applyAlignment="1">
      <alignment horizontal="left"/>
    </xf>
    <xf numFmtId="0" fontId="35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165" fontId="13" fillId="0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165" fontId="11" fillId="0" borderId="72" xfId="0" applyNumberFormat="1" applyFont="1" applyBorder="1" applyAlignment="1">
      <alignment horizontal="center" vertical="center"/>
    </xf>
    <xf numFmtId="165" fontId="11" fillId="0" borderId="73" xfId="0" applyNumberFormat="1" applyFont="1" applyBorder="1" applyAlignment="1">
      <alignment horizontal="center" vertical="center"/>
    </xf>
    <xf numFmtId="165" fontId="11" fillId="0" borderId="74" xfId="0" applyNumberFormat="1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" fontId="1" fillId="0" borderId="80" xfId="0" applyNumberFormat="1" applyFont="1" applyBorder="1" applyAlignment="1">
      <alignment horizontal="center"/>
    </xf>
    <xf numFmtId="1" fontId="1" fillId="0" borderId="81" xfId="0" applyNumberFormat="1" applyFont="1" applyBorder="1" applyAlignment="1">
      <alignment horizontal="center"/>
    </xf>
    <xf numFmtId="1" fontId="1" fillId="0" borderId="82" xfId="0" applyNumberFormat="1" applyFont="1" applyBorder="1" applyAlignment="1">
      <alignment horizontal="center"/>
    </xf>
    <xf numFmtId="1" fontId="1" fillId="0" borderId="83" xfId="0" applyNumberFormat="1" applyFont="1" applyBorder="1" applyAlignment="1">
      <alignment horizontal="center"/>
    </xf>
    <xf numFmtId="1" fontId="1" fillId="0" borderId="84" xfId="0" applyNumberFormat="1" applyFont="1" applyBorder="1" applyAlignment="1">
      <alignment horizont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Fill="1" applyBorder="1" applyAlignment="1">
      <alignment horizontal="center"/>
    </xf>
    <xf numFmtId="1" fontId="1" fillId="0" borderId="100" xfId="0" applyNumberFormat="1" applyFont="1" applyFill="1" applyBorder="1" applyAlignment="1">
      <alignment horizontal="center"/>
    </xf>
    <xf numFmtId="1" fontId="1" fillId="0" borderId="101" xfId="0" applyNumberFormat="1" applyFont="1" applyFill="1" applyBorder="1" applyAlignment="1">
      <alignment horizontal="center"/>
    </xf>
    <xf numFmtId="1" fontId="1" fillId="0" borderId="102" xfId="0" applyNumberFormat="1" applyFont="1" applyFill="1" applyBorder="1" applyAlignment="1">
      <alignment horizontal="center"/>
    </xf>
    <xf numFmtId="1" fontId="1" fillId="0" borderId="103" xfId="0" applyNumberFormat="1" applyFont="1" applyFill="1" applyBorder="1" applyAlignment="1">
      <alignment horizontal="center"/>
    </xf>
    <xf numFmtId="1" fontId="1" fillId="0" borderId="104" xfId="0" applyNumberFormat="1" applyFont="1" applyBorder="1" applyAlignment="1">
      <alignment horizontal="center"/>
    </xf>
    <xf numFmtId="0" fontId="44" fillId="0" borderId="105" xfId="0" applyFont="1" applyBorder="1" applyAlignment="1">
      <alignment horizontal="center" vertical="center"/>
    </xf>
    <xf numFmtId="1" fontId="1" fillId="0" borderId="106" xfId="0" applyNumberFormat="1" applyFont="1" applyBorder="1" applyAlignment="1">
      <alignment horizontal="center"/>
    </xf>
    <xf numFmtId="1" fontId="1" fillId="0" borderId="107" xfId="0" applyNumberFormat="1" applyFont="1" applyBorder="1" applyAlignment="1">
      <alignment horizontal="center"/>
    </xf>
    <xf numFmtId="1" fontId="1" fillId="0" borderId="108" xfId="0" applyNumberFormat="1" applyFont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11" xfId="0" applyNumberFormat="1" applyFont="1" applyFill="1" applyBorder="1" applyAlignment="1">
      <alignment horizontal="center"/>
    </xf>
    <xf numFmtId="1" fontId="31" fillId="2" borderId="50" xfId="0" applyNumberFormat="1" applyFont="1" applyFill="1" applyBorder="1" applyAlignment="1">
      <alignment horizontal="center"/>
    </xf>
    <xf numFmtId="1" fontId="31" fillId="2" borderId="112" xfId="0" applyNumberFormat="1" applyFont="1" applyFill="1" applyBorder="1" applyAlignment="1">
      <alignment horizontal="center"/>
    </xf>
    <xf numFmtId="1" fontId="31" fillId="2" borderId="113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51" xfId="0" applyNumberFormat="1" applyFont="1" applyFill="1" applyBorder="1" applyAlignment="1">
      <alignment horizontal="center"/>
    </xf>
    <xf numFmtId="165" fontId="31" fillId="2" borderId="114" xfId="0" applyNumberFormat="1" applyFont="1" applyFill="1" applyBorder="1" applyAlignment="1">
      <alignment horizontal="center"/>
    </xf>
    <xf numFmtId="1" fontId="31" fillId="2" borderId="115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16" xfId="0" applyNumberFormat="1" applyFont="1" applyFill="1" applyBorder="1" applyAlignment="1">
      <alignment horizontal="center"/>
    </xf>
    <xf numFmtId="1" fontId="31" fillId="2" borderId="117" xfId="0" applyNumberFormat="1" applyFont="1" applyFill="1" applyBorder="1" applyAlignment="1">
      <alignment horizontal="center"/>
    </xf>
    <xf numFmtId="1" fontId="31" fillId="2" borderId="9" xfId="0" applyNumberFormat="1" applyFont="1" applyFill="1" applyBorder="1" applyAlignment="1">
      <alignment horizontal="center"/>
    </xf>
    <xf numFmtId="1" fontId="31" fillId="2" borderId="118" xfId="0" applyNumberFormat="1" applyFont="1" applyFill="1" applyBorder="1" applyAlignment="1">
      <alignment horizontal="center"/>
    </xf>
    <xf numFmtId="1" fontId="31" fillId="2" borderId="119" xfId="0" applyNumberFormat="1" applyFont="1" applyFill="1" applyBorder="1" applyAlignment="1">
      <alignment horizontal="center"/>
    </xf>
    <xf numFmtId="1" fontId="31" fillId="2" borderId="120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5" borderId="63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0" fontId="13" fillId="5" borderId="123" xfId="0" applyFont="1" applyFill="1" applyBorder="1" applyAlignment="1">
      <alignment horizontal="center" vertical="center"/>
    </xf>
    <xf numFmtId="2" fontId="19" fillId="2" borderId="51" xfId="0" applyNumberFormat="1" applyFont="1" applyFill="1" applyBorder="1" applyAlignment="1">
      <alignment horizontal="center"/>
    </xf>
    <xf numFmtId="0" fontId="57" fillId="3" borderId="124" xfId="0" applyFont="1" applyFill="1" applyBorder="1" applyAlignment="1">
      <alignment horizontal="center"/>
    </xf>
    <xf numFmtId="0" fontId="57" fillId="3" borderId="125" xfId="0" applyFont="1" applyFill="1" applyBorder="1" applyAlignment="1">
      <alignment horizontal="center"/>
    </xf>
    <xf numFmtId="0" fontId="57" fillId="3" borderId="126" xfId="0" applyFont="1" applyFill="1" applyBorder="1" applyAlignment="1">
      <alignment horizontal="center"/>
    </xf>
    <xf numFmtId="0" fontId="59" fillId="3" borderId="17" xfId="0" applyFont="1" applyFill="1" applyBorder="1" applyAlignment="1">
      <alignment horizontal="center"/>
    </xf>
    <xf numFmtId="0" fontId="17" fillId="0" borderId="127" xfId="0" applyFont="1" applyBorder="1" applyAlignment="1">
      <alignment horizontal="center"/>
    </xf>
    <xf numFmtId="0" fontId="17" fillId="0" borderId="128" xfId="0" applyFont="1" applyBorder="1" applyAlignment="1">
      <alignment horizontal="center"/>
    </xf>
    <xf numFmtId="0" fontId="17" fillId="0" borderId="129" xfId="0" applyFont="1" applyBorder="1" applyAlignment="1">
      <alignment horizontal="center"/>
    </xf>
    <xf numFmtId="0" fontId="17" fillId="0" borderId="130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0" fontId="11" fillId="0" borderId="131" xfId="0" applyFont="1" applyBorder="1" applyAlignment="1">
      <alignment horizontal="center"/>
    </xf>
    <xf numFmtId="0" fontId="0" fillId="0" borderId="29" xfId="0" applyBorder="1" applyAlignment="1">
      <alignment/>
    </xf>
    <xf numFmtId="0" fontId="23" fillId="0" borderId="13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61" fillId="2" borderId="14" xfId="0" applyFont="1" applyFill="1" applyBorder="1" applyAlignment="1">
      <alignment horizontal="center"/>
    </xf>
    <xf numFmtId="0" fontId="13" fillId="0" borderId="133" xfId="0" applyFont="1" applyBorder="1" applyAlignment="1">
      <alignment horizontal="right" indent="2"/>
    </xf>
    <xf numFmtId="0" fontId="13" fillId="0" borderId="22" xfId="0" applyFont="1" applyBorder="1" applyAlignment="1">
      <alignment horizontal="right" indent="2"/>
    </xf>
    <xf numFmtId="0" fontId="13" fillId="0" borderId="134" xfId="0" applyFont="1" applyBorder="1" applyAlignment="1">
      <alignment/>
    </xf>
    <xf numFmtId="0" fontId="13" fillId="0" borderId="22" xfId="0" applyFont="1" applyBorder="1" applyAlignment="1">
      <alignment/>
    </xf>
    <xf numFmtId="167" fontId="61" fillId="0" borderId="63" xfId="0" applyNumberFormat="1" applyFont="1" applyBorder="1" applyAlignment="1">
      <alignment horizontal="center"/>
    </xf>
    <xf numFmtId="167" fontId="61" fillId="0" borderId="68" xfId="0" applyNumberFormat="1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167" fontId="47" fillId="0" borderId="136" xfId="0" applyNumberFormat="1" applyFont="1" applyBorder="1" applyAlignment="1">
      <alignment horizontal="center"/>
    </xf>
    <xf numFmtId="167" fontId="47" fillId="0" borderId="137" xfId="0" applyNumberFormat="1" applyFont="1" applyBorder="1" applyAlignment="1">
      <alignment horizontal="center"/>
    </xf>
    <xf numFmtId="0" fontId="11" fillId="0" borderId="138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61" fillId="2" borderId="47" xfId="0" applyFont="1" applyFill="1" applyBorder="1" applyAlignment="1">
      <alignment horizontal="center"/>
    </xf>
    <xf numFmtId="0" fontId="13" fillId="0" borderId="139" xfId="0" applyFont="1" applyBorder="1" applyAlignment="1">
      <alignment horizontal="right" indent="2"/>
    </xf>
    <xf numFmtId="0" fontId="13" fillId="0" borderId="23" xfId="0" applyFont="1" applyBorder="1" applyAlignment="1">
      <alignment horizontal="right" indent="2"/>
    </xf>
    <xf numFmtId="0" fontId="13" fillId="0" borderId="140" xfId="0" applyFont="1" applyBorder="1" applyAlignment="1">
      <alignment/>
    </xf>
    <xf numFmtId="0" fontId="13" fillId="0" borderId="23" xfId="0" applyFont="1" applyBorder="1" applyAlignment="1">
      <alignment/>
    </xf>
    <xf numFmtId="167" fontId="61" fillId="0" borderId="62" xfId="0" applyNumberFormat="1" applyFont="1" applyBorder="1" applyAlignment="1">
      <alignment horizontal="center"/>
    </xf>
    <xf numFmtId="167" fontId="61" fillId="0" borderId="141" xfId="0" applyNumberFormat="1" applyFont="1" applyBorder="1" applyAlignment="1">
      <alignment horizontal="center"/>
    </xf>
    <xf numFmtId="0" fontId="6" fillId="0" borderId="142" xfId="0" applyFont="1" applyBorder="1" applyAlignment="1">
      <alignment horizontal="center"/>
    </xf>
    <xf numFmtId="167" fontId="47" fillId="0" borderId="143" xfId="0" applyNumberFormat="1" applyFont="1" applyBorder="1" applyAlignment="1">
      <alignment horizontal="center"/>
    </xf>
    <xf numFmtId="167" fontId="47" fillId="0" borderId="144" xfId="0" applyNumberFormat="1" applyFont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146" xfId="0" applyFont="1" applyBorder="1" applyAlignment="1">
      <alignment horizontal="center"/>
    </xf>
    <xf numFmtId="0" fontId="13" fillId="0" borderId="147" xfId="0" applyFont="1" applyBorder="1" applyAlignment="1">
      <alignment horizontal="center"/>
    </xf>
    <xf numFmtId="0" fontId="61" fillId="2" borderId="14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/>
    </xf>
    <xf numFmtId="0" fontId="13" fillId="0" borderId="23" xfId="0" applyFont="1" applyFill="1" applyBorder="1" applyAlignment="1">
      <alignment horizontal="right" indent="2"/>
    </xf>
    <xf numFmtId="0" fontId="13" fillId="0" borderId="139" xfId="0" applyFont="1" applyFill="1" applyBorder="1" applyAlignment="1">
      <alignment horizontal="right" indent="2"/>
    </xf>
    <xf numFmtId="0" fontId="1" fillId="0" borderId="149" xfId="0" applyFont="1" applyBorder="1" applyAlignment="1">
      <alignment/>
    </xf>
    <xf numFmtId="0" fontId="1" fillId="0" borderId="108" xfId="0" applyFont="1" applyBorder="1" applyAlignment="1">
      <alignment/>
    </xf>
    <xf numFmtId="0" fontId="0" fillId="0" borderId="150" xfId="0" applyBorder="1" applyAlignment="1">
      <alignment/>
    </xf>
    <xf numFmtId="0" fontId="0" fillId="0" borderId="108" xfId="0" applyBorder="1" applyAlignment="1">
      <alignment/>
    </xf>
    <xf numFmtId="167" fontId="13" fillId="0" borderId="146" xfId="0" applyNumberFormat="1" applyFont="1" applyBorder="1" applyAlignment="1">
      <alignment horizontal="center"/>
    </xf>
    <xf numFmtId="167" fontId="13" fillId="0" borderId="151" xfId="0" applyNumberFormat="1" applyFont="1" applyBorder="1" applyAlignment="1">
      <alignment horizontal="center"/>
    </xf>
    <xf numFmtId="0" fontId="24" fillId="0" borderId="70" xfId="0" applyFont="1" applyBorder="1" applyAlignment="1">
      <alignment horizontal="center" vertical="center"/>
    </xf>
    <xf numFmtId="0" fontId="8" fillId="3" borderId="152" xfId="0" applyFont="1" applyFill="1" applyBorder="1" applyAlignment="1">
      <alignment horizontal="center"/>
    </xf>
    <xf numFmtId="0" fontId="21" fillId="3" borderId="153" xfId="0" applyFont="1" applyFill="1" applyBorder="1" applyAlignment="1">
      <alignment horizontal="center"/>
    </xf>
    <xf numFmtId="0" fontId="8" fillId="3" borderId="154" xfId="0" applyFont="1" applyFill="1" applyBorder="1" applyAlignment="1">
      <alignment horizontal="center"/>
    </xf>
    <xf numFmtId="0" fontId="8" fillId="3" borderId="155" xfId="0" applyFont="1" applyFill="1" applyBorder="1" applyAlignment="1">
      <alignment horizontal="center"/>
    </xf>
    <xf numFmtId="1" fontId="1" fillId="0" borderId="156" xfId="0" applyNumberFormat="1" applyFont="1" applyBorder="1" applyAlignment="1">
      <alignment horizontal="center"/>
    </xf>
    <xf numFmtId="1" fontId="1" fillId="0" borderId="157" xfId="0" applyNumberFormat="1" applyFont="1" applyBorder="1" applyAlignment="1">
      <alignment horizontal="center"/>
    </xf>
    <xf numFmtId="0" fontId="44" fillId="0" borderId="135" xfId="0" applyFont="1" applyBorder="1" applyAlignment="1">
      <alignment horizontal="center" vertical="center"/>
    </xf>
    <xf numFmtId="1" fontId="1" fillId="0" borderId="158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21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center"/>
    </xf>
    <xf numFmtId="14" fontId="13" fillId="3" borderId="0" xfId="0" applyNumberFormat="1" applyFont="1" applyFill="1" applyAlignment="1">
      <alignment/>
    </xf>
    <xf numFmtId="21" fontId="13" fillId="3" borderId="0" xfId="0" applyNumberFormat="1" applyFont="1" applyFill="1" applyAlignment="1">
      <alignment horizontal="center"/>
    </xf>
    <xf numFmtId="0" fontId="80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165" fontId="11" fillId="0" borderId="159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0" fillId="0" borderId="160" xfId="0" applyBorder="1" applyAlignment="1">
      <alignment horizontal="center"/>
    </xf>
    <xf numFmtId="0" fontId="8" fillId="0" borderId="0" xfId="0" applyFont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16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43" fillId="0" borderId="162" xfId="0" applyFont="1" applyBorder="1" applyAlignment="1">
      <alignment horizontal="center"/>
    </xf>
    <xf numFmtId="0" fontId="43" fillId="0" borderId="125" xfId="0" applyFont="1" applyBorder="1" applyAlignment="1">
      <alignment horizontal="center"/>
    </xf>
    <xf numFmtId="0" fontId="43" fillId="0" borderId="131" xfId="0" applyFont="1" applyBorder="1" applyAlignment="1">
      <alignment horizontal="center"/>
    </xf>
    <xf numFmtId="0" fontId="43" fillId="0" borderId="126" xfId="0" applyFont="1" applyBorder="1" applyAlignment="1">
      <alignment horizontal="center"/>
    </xf>
    <xf numFmtId="0" fontId="8" fillId="0" borderId="16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37" xfId="0" applyBorder="1" applyAlignment="1">
      <alignment horizontal="center"/>
    </xf>
    <xf numFmtId="0" fontId="24" fillId="4" borderId="127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164" xfId="0" applyBorder="1" applyAlignment="1">
      <alignment horizontal="center"/>
    </xf>
    <xf numFmtId="0" fontId="0" fillId="0" borderId="148" xfId="0" applyBorder="1" applyAlignment="1">
      <alignment horizontal="center"/>
    </xf>
    <xf numFmtId="0" fontId="8" fillId="4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" fontId="1" fillId="0" borderId="11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FM_Hd_27_A184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1"/>
          <c:w val="0.941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16742950"/>
        <c:axId val="16468823"/>
      </c:scatterChart>
      <c:valAx>
        <c:axId val="1674295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crossBetween val="midCat"/>
        <c:dispUnits/>
      </c:valAx>
      <c:valAx>
        <c:axId val="1646882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429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158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0975"/>
          <c:w val="0.97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Tabelle3!$B$9</c:f>
              <c:strCache>
                <c:ptCount val="1"/>
                <c:pt idx="0">
                  <c:v>AL-25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Tabelle3!$A$10:$A$73</c:f>
              <c:numCache/>
            </c:numRef>
          </c:xVal>
          <c:yVal>
            <c:numRef>
              <c:f>Tabelle3!$B$10:$B$73</c:f>
              <c:numCache/>
            </c:numRef>
          </c:yVal>
          <c:smooth val="0"/>
        </c:ser>
        <c:ser>
          <c:idx val="1"/>
          <c:order val="1"/>
          <c:tx>
            <c:strRef>
              <c:f>Tabelle3!$C$9</c:f>
              <c:strCache>
                <c:ptCount val="1"/>
                <c:pt idx="0">
                  <c:v>AL-46  cm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Tabelle3!$A$10:$A$73</c:f>
              <c:numCache/>
            </c:numRef>
          </c:xVal>
          <c:yVal>
            <c:numRef>
              <c:f>Tabelle3!$C$10:$C$73</c:f>
              <c:numCache/>
            </c:numRef>
          </c:yVal>
          <c:smooth val="0"/>
        </c:ser>
        <c:ser>
          <c:idx val="2"/>
          <c:order val="2"/>
          <c:tx>
            <c:strRef>
              <c:f>Tabelle3!$D$9</c:f>
              <c:strCache>
                <c:ptCount val="1"/>
                <c:pt idx="0">
                  <c:v>AL-86  cm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Tabelle3!$A$10:$A$73</c:f>
              <c:numCache/>
            </c:numRef>
          </c:xVal>
          <c:yVal>
            <c:numRef>
              <c:f>Tabelle3!$D$10:$D$73</c:f>
              <c:numCache/>
            </c:numRef>
          </c:yVal>
          <c:smooth val="0"/>
        </c:ser>
        <c:ser>
          <c:idx val="3"/>
          <c:order val="3"/>
          <c:tx>
            <c:strRef>
              <c:f>Tabelle3!$E$9</c:f>
              <c:strCache>
                <c:ptCount val="1"/>
                <c:pt idx="0">
                  <c:v>AL-126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Tabelle3!$A$10:$A$73</c:f>
              <c:numCache/>
            </c:numRef>
          </c:xVal>
          <c:yVal>
            <c:numRef>
              <c:f>Tabelle3!$E$10:$E$73</c:f>
              <c:numCache/>
            </c:numRef>
          </c:yVal>
          <c:smooth val="0"/>
        </c:ser>
        <c:ser>
          <c:idx val="4"/>
          <c:order val="4"/>
          <c:tx>
            <c:strRef>
              <c:f>Tabelle3!$F$9</c:f>
              <c:strCache>
                <c:ptCount val="1"/>
                <c:pt idx="0">
                  <c:v>AL-166  cm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Tabelle3!$A$10:$A$73</c:f>
              <c:numCache/>
            </c:numRef>
          </c:xVal>
          <c:yVal>
            <c:numRef>
              <c:f>Tabelle3!$F$10:$F$73</c:f>
              <c:numCache/>
            </c:numRef>
          </c:yVal>
          <c:smooth val="0"/>
        </c:ser>
        <c:ser>
          <c:idx val="5"/>
          <c:order val="5"/>
          <c:tx>
            <c:strRef>
              <c:f>Tabelle3!$G$9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Tabelle3!$A$10:$A$73</c:f>
              <c:numCache/>
            </c:numRef>
          </c:xVal>
          <c:yVal>
            <c:numRef>
              <c:f>Tabelle3!$G$10:$G$73</c:f>
              <c:numCache/>
            </c:numRef>
          </c:yVal>
          <c:smooth val="0"/>
        </c:ser>
        <c:axId val="284128"/>
        <c:axId val="2557153"/>
      </c:scatterChart>
      <c:valAx>
        <c:axId val="284128"/>
        <c:scaling>
          <c:orientation val="minMax"/>
          <c:max val="6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crossBetween val="midCat"/>
        <c:dispUnits/>
      </c:valAx>
      <c:valAx>
        <c:axId val="2557153"/>
        <c:scaling>
          <c:orientation val="minMax"/>
          <c:max val="200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FM_Hd_27_B197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35"/>
          <c:w val="0.941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14001680"/>
        <c:axId val="58906257"/>
      </c:scatterChart>
      <c:valAx>
        <c:axId val="1400168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crossBetween val="midCat"/>
        <c:dispUnits/>
      </c:valAx>
      <c:valAx>
        <c:axId val="5890625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1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FM_Hd_27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>
        <c:manualLayout>
          <c:xMode val="factor"/>
          <c:yMode val="factor"/>
          <c:x val="0.002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7725"/>
          <c:w val="0.9585"/>
          <c:h val="0.876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168.6</c:v>
                </c:pt>
                <c:pt idx="1">
                  <c:v>163.6</c:v>
                </c:pt>
                <c:pt idx="2">
                  <c:v>166.9</c:v>
                </c:pt>
                <c:pt idx="3">
                  <c:v>172.9</c:v>
                </c:pt>
                <c:pt idx="4">
                  <c:v>167.6</c:v>
                </c:pt>
                <c:pt idx="5">
                  <c:v>171.5</c:v>
                </c:pt>
                <c:pt idx="6">
                  <c:v>167.1</c:v>
                </c:pt>
                <c:pt idx="7">
                  <c:v>168.3</c:v>
                </c:pt>
                <c:pt idx="8">
                  <c:v>168.2</c:v>
                </c:pt>
                <c:pt idx="9">
                  <c:v>172.5</c:v>
                </c:pt>
                <c:pt idx="10">
                  <c:v>169.7</c:v>
                </c:pt>
                <c:pt idx="11">
                  <c:v>168.1</c:v>
                </c:pt>
                <c:pt idx="12">
                  <c:v>169.5</c:v>
                </c:pt>
                <c:pt idx="13">
                  <c:v>168.5</c:v>
                </c:pt>
                <c:pt idx="14">
                  <c:v>169.9</c:v>
                </c:pt>
                <c:pt idx="15">
                  <c:v>170.9</c:v>
                </c:pt>
                <c:pt idx="16">
                  <c:v>172.9</c:v>
                </c:pt>
                <c:pt idx="17">
                  <c:v>170</c:v>
                </c:pt>
                <c:pt idx="18">
                  <c:v>174.5</c:v>
                </c:pt>
                <c:pt idx="19">
                  <c:v>166.2</c:v>
                </c:pt>
                <c:pt idx="20">
                  <c:v>170.9</c:v>
                </c:pt>
                <c:pt idx="21">
                  <c:v>169.3</c:v>
                </c:pt>
                <c:pt idx="22">
                  <c:v>168</c:v>
                </c:pt>
                <c:pt idx="23">
                  <c:v>166.2</c:v>
                </c:pt>
                <c:pt idx="24">
                  <c:v>165.8</c:v>
                </c:pt>
                <c:pt idx="25">
                  <c:v>166.4</c:v>
                </c:pt>
                <c:pt idx="26">
                  <c:v>163.4</c:v>
                </c:pt>
                <c:pt idx="27">
                  <c:v>170.2</c:v>
                </c:pt>
                <c:pt idx="28">
                  <c:v>166.5</c:v>
                </c:pt>
                <c:pt idx="29">
                  <c:v>171.1</c:v>
                </c:pt>
                <c:pt idx="30">
                  <c:v>167.4</c:v>
                </c:pt>
                <c:pt idx="31">
                  <c:v>169.2</c:v>
                </c:pt>
                <c:pt idx="32">
                  <c:v>167.5</c:v>
                </c:pt>
                <c:pt idx="33">
                  <c:v>166.5</c:v>
                </c:pt>
                <c:pt idx="34">
                  <c:v>167.6</c:v>
                </c:pt>
                <c:pt idx="35">
                  <c:v>171.1</c:v>
                </c:pt>
                <c:pt idx="36">
                  <c:v>164.8</c:v>
                </c:pt>
                <c:pt idx="37">
                  <c:v>170.7</c:v>
                </c:pt>
                <c:pt idx="38">
                  <c:v>169.8</c:v>
                </c:pt>
                <c:pt idx="39">
                  <c:v>167</c:v>
                </c:pt>
                <c:pt idx="40">
                  <c:v>173.6</c:v>
                </c:pt>
                <c:pt idx="41">
                  <c:v>168.1</c:v>
                </c:pt>
                <c:pt idx="42">
                  <c:v>172.5</c:v>
                </c:pt>
                <c:pt idx="43">
                  <c:v>171</c:v>
                </c:pt>
                <c:pt idx="44">
                  <c:v>172.7</c:v>
                </c:pt>
                <c:pt idx="45">
                  <c:v>174.1</c:v>
                </c:pt>
                <c:pt idx="46">
                  <c:v>173.2</c:v>
                </c:pt>
                <c:pt idx="47">
                  <c:v>169.4</c:v>
                </c:pt>
                <c:pt idx="48">
                  <c:v>168.4</c:v>
                </c:pt>
                <c:pt idx="49">
                  <c:v>170.1</c:v>
                </c:pt>
                <c:pt idx="50">
                  <c:v>180</c:v>
                </c:pt>
                <c:pt idx="51">
                  <c:v>166.8</c:v>
                </c:pt>
                <c:pt idx="52">
                  <c:v>166.1</c:v>
                </c:pt>
                <c:pt idx="53">
                  <c:v>172.6</c:v>
                </c:pt>
                <c:pt idx="54">
                  <c:v>189.6</c:v>
                </c:pt>
                <c:pt idx="55">
                  <c:v>179.3</c:v>
                </c:pt>
                <c:pt idx="56">
                  <c:v>169.1</c:v>
                </c:pt>
                <c:pt idx="57">
                  <c:v>192.6</c:v>
                </c:pt>
                <c:pt idx="58">
                  <c:v>181.8</c:v>
                </c:pt>
                <c:pt idx="59">
                  <c:v>184.8</c:v>
                </c:pt>
                <c:pt idx="60">
                  <c:v>181.8</c:v>
                </c:pt>
                <c:pt idx="61">
                  <c:v>179.8</c:v>
                </c:pt>
                <c:pt idx="62">
                  <c:v>170.6</c:v>
                </c:pt>
                <c:pt idx="63">
                  <c:v>172.9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171.4</c:v>
                </c:pt>
                <c:pt idx="1">
                  <c:v>167.8</c:v>
                </c:pt>
                <c:pt idx="2">
                  <c:v>166.2</c:v>
                </c:pt>
                <c:pt idx="3">
                  <c:v>169.7</c:v>
                </c:pt>
                <c:pt idx="4">
                  <c:v>168.4</c:v>
                </c:pt>
                <c:pt idx="5">
                  <c:v>168.9</c:v>
                </c:pt>
                <c:pt idx="6">
                  <c:v>171.5</c:v>
                </c:pt>
                <c:pt idx="7">
                  <c:v>170.2</c:v>
                </c:pt>
                <c:pt idx="8">
                  <c:v>171</c:v>
                </c:pt>
                <c:pt idx="9">
                  <c:v>169.5</c:v>
                </c:pt>
                <c:pt idx="10">
                  <c:v>171.5</c:v>
                </c:pt>
                <c:pt idx="11">
                  <c:v>172.5</c:v>
                </c:pt>
                <c:pt idx="12">
                  <c:v>175</c:v>
                </c:pt>
                <c:pt idx="13">
                  <c:v>171.6</c:v>
                </c:pt>
                <c:pt idx="14">
                  <c:v>171.9</c:v>
                </c:pt>
                <c:pt idx="15">
                  <c:v>175.7</c:v>
                </c:pt>
                <c:pt idx="16">
                  <c:v>171.5</c:v>
                </c:pt>
                <c:pt idx="17">
                  <c:v>173.1</c:v>
                </c:pt>
                <c:pt idx="18">
                  <c:v>175.9</c:v>
                </c:pt>
                <c:pt idx="19">
                  <c:v>168.7</c:v>
                </c:pt>
                <c:pt idx="20">
                  <c:v>170</c:v>
                </c:pt>
                <c:pt idx="21">
                  <c:v>172.4</c:v>
                </c:pt>
                <c:pt idx="22">
                  <c:v>168.8</c:v>
                </c:pt>
                <c:pt idx="23">
                  <c:v>170.3</c:v>
                </c:pt>
                <c:pt idx="24">
                  <c:v>170.4</c:v>
                </c:pt>
                <c:pt idx="25">
                  <c:v>174.1</c:v>
                </c:pt>
                <c:pt idx="26">
                  <c:v>171.7</c:v>
                </c:pt>
                <c:pt idx="27">
                  <c:v>173.7</c:v>
                </c:pt>
                <c:pt idx="28">
                  <c:v>174.6</c:v>
                </c:pt>
                <c:pt idx="29">
                  <c:v>175.1</c:v>
                </c:pt>
                <c:pt idx="30">
                  <c:v>172.6</c:v>
                </c:pt>
                <c:pt idx="31">
                  <c:v>172.9</c:v>
                </c:pt>
                <c:pt idx="32">
                  <c:v>172.6</c:v>
                </c:pt>
                <c:pt idx="33">
                  <c:v>170.4</c:v>
                </c:pt>
                <c:pt idx="34">
                  <c:v>175.2</c:v>
                </c:pt>
                <c:pt idx="35">
                  <c:v>170.9</c:v>
                </c:pt>
                <c:pt idx="36">
                  <c:v>170.7</c:v>
                </c:pt>
                <c:pt idx="37">
                  <c:v>173</c:v>
                </c:pt>
                <c:pt idx="38">
                  <c:v>170.4</c:v>
                </c:pt>
                <c:pt idx="39">
                  <c:v>170.5</c:v>
                </c:pt>
                <c:pt idx="40">
                  <c:v>172.3</c:v>
                </c:pt>
                <c:pt idx="41">
                  <c:v>174.2</c:v>
                </c:pt>
                <c:pt idx="42">
                  <c:v>175.7</c:v>
                </c:pt>
                <c:pt idx="43">
                  <c:v>173.8</c:v>
                </c:pt>
                <c:pt idx="44">
                  <c:v>179.1</c:v>
                </c:pt>
                <c:pt idx="45">
                  <c:v>173.4</c:v>
                </c:pt>
                <c:pt idx="46">
                  <c:v>178.2</c:v>
                </c:pt>
                <c:pt idx="47">
                  <c:v>173.7</c:v>
                </c:pt>
                <c:pt idx="48">
                  <c:v>176.5</c:v>
                </c:pt>
                <c:pt idx="49">
                  <c:v>176</c:v>
                </c:pt>
                <c:pt idx="50">
                  <c:v>179.7</c:v>
                </c:pt>
                <c:pt idx="51">
                  <c:v>173.3</c:v>
                </c:pt>
                <c:pt idx="52">
                  <c:v>173.2</c:v>
                </c:pt>
                <c:pt idx="53">
                  <c:v>174.8</c:v>
                </c:pt>
                <c:pt idx="54">
                  <c:v>172.6</c:v>
                </c:pt>
                <c:pt idx="55">
                  <c:v>176.7</c:v>
                </c:pt>
                <c:pt idx="56">
                  <c:v>171.8</c:v>
                </c:pt>
                <c:pt idx="57">
                  <c:v>169.6</c:v>
                </c:pt>
                <c:pt idx="58">
                  <c:v>172.6</c:v>
                </c:pt>
                <c:pt idx="59">
                  <c:v>174.9</c:v>
                </c:pt>
                <c:pt idx="60">
                  <c:v>175.6</c:v>
                </c:pt>
                <c:pt idx="61">
                  <c:v>174.3</c:v>
                </c:pt>
                <c:pt idx="62">
                  <c:v>172.7</c:v>
                </c:pt>
                <c:pt idx="63">
                  <c:v>172.5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183.1</c:v>
                </c:pt>
                <c:pt idx="1">
                  <c:v>182.4</c:v>
                </c:pt>
                <c:pt idx="2">
                  <c:v>181.3</c:v>
                </c:pt>
                <c:pt idx="3">
                  <c:v>176.5</c:v>
                </c:pt>
                <c:pt idx="4">
                  <c:v>180.4</c:v>
                </c:pt>
                <c:pt idx="5">
                  <c:v>181.3</c:v>
                </c:pt>
                <c:pt idx="6">
                  <c:v>183</c:v>
                </c:pt>
                <c:pt idx="7">
                  <c:v>181.8</c:v>
                </c:pt>
                <c:pt idx="8">
                  <c:v>185.7</c:v>
                </c:pt>
                <c:pt idx="9">
                  <c:v>182.2</c:v>
                </c:pt>
                <c:pt idx="10">
                  <c:v>187.7</c:v>
                </c:pt>
                <c:pt idx="11">
                  <c:v>183.5</c:v>
                </c:pt>
                <c:pt idx="12">
                  <c:v>183.8</c:v>
                </c:pt>
                <c:pt idx="13">
                  <c:v>184.4</c:v>
                </c:pt>
                <c:pt idx="14">
                  <c:v>180.1</c:v>
                </c:pt>
                <c:pt idx="15">
                  <c:v>180.1</c:v>
                </c:pt>
                <c:pt idx="16">
                  <c:v>184</c:v>
                </c:pt>
                <c:pt idx="17">
                  <c:v>179.9</c:v>
                </c:pt>
                <c:pt idx="18">
                  <c:v>183.6</c:v>
                </c:pt>
                <c:pt idx="19">
                  <c:v>179.8</c:v>
                </c:pt>
                <c:pt idx="20">
                  <c:v>178.4</c:v>
                </c:pt>
                <c:pt idx="21">
                  <c:v>179.2</c:v>
                </c:pt>
                <c:pt idx="22">
                  <c:v>180</c:v>
                </c:pt>
                <c:pt idx="23">
                  <c:v>183.1</c:v>
                </c:pt>
                <c:pt idx="24">
                  <c:v>178.6</c:v>
                </c:pt>
                <c:pt idx="25">
                  <c:v>183</c:v>
                </c:pt>
                <c:pt idx="26">
                  <c:v>181.3</c:v>
                </c:pt>
                <c:pt idx="27">
                  <c:v>182.1</c:v>
                </c:pt>
                <c:pt idx="28">
                  <c:v>183.9</c:v>
                </c:pt>
                <c:pt idx="29">
                  <c:v>183.8</c:v>
                </c:pt>
                <c:pt idx="30">
                  <c:v>182.8</c:v>
                </c:pt>
                <c:pt idx="31">
                  <c:v>182</c:v>
                </c:pt>
                <c:pt idx="32">
                  <c:v>185.7</c:v>
                </c:pt>
                <c:pt idx="33">
                  <c:v>183</c:v>
                </c:pt>
                <c:pt idx="34">
                  <c:v>179.9</c:v>
                </c:pt>
                <c:pt idx="35">
                  <c:v>183.6</c:v>
                </c:pt>
                <c:pt idx="36">
                  <c:v>186.5</c:v>
                </c:pt>
                <c:pt idx="37">
                  <c:v>182.3</c:v>
                </c:pt>
                <c:pt idx="38">
                  <c:v>188.2</c:v>
                </c:pt>
                <c:pt idx="39">
                  <c:v>187.5</c:v>
                </c:pt>
                <c:pt idx="40">
                  <c:v>187</c:v>
                </c:pt>
                <c:pt idx="41">
                  <c:v>185.8</c:v>
                </c:pt>
                <c:pt idx="42">
                  <c:v>187.8</c:v>
                </c:pt>
                <c:pt idx="43">
                  <c:v>182.7</c:v>
                </c:pt>
                <c:pt idx="44">
                  <c:v>186.7</c:v>
                </c:pt>
                <c:pt idx="45">
                  <c:v>185.6</c:v>
                </c:pt>
                <c:pt idx="46">
                  <c:v>188.2</c:v>
                </c:pt>
                <c:pt idx="47">
                  <c:v>187.3</c:v>
                </c:pt>
                <c:pt idx="48">
                  <c:v>192.5</c:v>
                </c:pt>
                <c:pt idx="49">
                  <c:v>186.2</c:v>
                </c:pt>
                <c:pt idx="50">
                  <c:v>190.5</c:v>
                </c:pt>
                <c:pt idx="51">
                  <c:v>182.5</c:v>
                </c:pt>
                <c:pt idx="52">
                  <c:v>182.1</c:v>
                </c:pt>
                <c:pt idx="53">
                  <c:v>185.2</c:v>
                </c:pt>
                <c:pt idx="54">
                  <c:v>190.1</c:v>
                </c:pt>
                <c:pt idx="55">
                  <c:v>185.7</c:v>
                </c:pt>
                <c:pt idx="56">
                  <c:v>188.4</c:v>
                </c:pt>
                <c:pt idx="57">
                  <c:v>183.4</c:v>
                </c:pt>
                <c:pt idx="58">
                  <c:v>183.5</c:v>
                </c:pt>
                <c:pt idx="59">
                  <c:v>179.8</c:v>
                </c:pt>
                <c:pt idx="60">
                  <c:v>186.5</c:v>
                </c:pt>
                <c:pt idx="61">
                  <c:v>191.1</c:v>
                </c:pt>
                <c:pt idx="62">
                  <c:v>189.2</c:v>
                </c:pt>
                <c:pt idx="63">
                  <c:v>180.1</c:v>
                </c:pt>
              </c:numCache>
            </c:numRef>
          </c:yVal>
          <c:smooth val="0"/>
        </c:ser>
        <c:ser>
          <c:idx val="10"/>
          <c:order val="3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188</c:v>
                </c:pt>
                <c:pt idx="1">
                  <c:v>188.8</c:v>
                </c:pt>
                <c:pt idx="2">
                  <c:v>189.2</c:v>
                </c:pt>
                <c:pt idx="3">
                  <c:v>192.5</c:v>
                </c:pt>
                <c:pt idx="4">
                  <c:v>189.8</c:v>
                </c:pt>
                <c:pt idx="5">
                  <c:v>189.8</c:v>
                </c:pt>
                <c:pt idx="6">
                  <c:v>184.8</c:v>
                </c:pt>
                <c:pt idx="7">
                  <c:v>189.8</c:v>
                </c:pt>
                <c:pt idx="8">
                  <c:v>188.4</c:v>
                </c:pt>
                <c:pt idx="9">
                  <c:v>193</c:v>
                </c:pt>
                <c:pt idx="10">
                  <c:v>194.1</c:v>
                </c:pt>
                <c:pt idx="11">
                  <c:v>181.2</c:v>
                </c:pt>
                <c:pt idx="12">
                  <c:v>186.7</c:v>
                </c:pt>
                <c:pt idx="13">
                  <c:v>185.3</c:v>
                </c:pt>
                <c:pt idx="14">
                  <c:v>189.5</c:v>
                </c:pt>
                <c:pt idx="15">
                  <c:v>194.1</c:v>
                </c:pt>
                <c:pt idx="16">
                  <c:v>185.4</c:v>
                </c:pt>
                <c:pt idx="17">
                  <c:v>188.3</c:v>
                </c:pt>
                <c:pt idx="18">
                  <c:v>193.8</c:v>
                </c:pt>
                <c:pt idx="19">
                  <c:v>189.6</c:v>
                </c:pt>
                <c:pt idx="20">
                  <c:v>185.3</c:v>
                </c:pt>
                <c:pt idx="21">
                  <c:v>188</c:v>
                </c:pt>
                <c:pt idx="22">
                  <c:v>191.5</c:v>
                </c:pt>
                <c:pt idx="23">
                  <c:v>191</c:v>
                </c:pt>
                <c:pt idx="24">
                  <c:v>194.8</c:v>
                </c:pt>
                <c:pt idx="25">
                  <c:v>191.1</c:v>
                </c:pt>
                <c:pt idx="26">
                  <c:v>190.2</c:v>
                </c:pt>
                <c:pt idx="27">
                  <c:v>189.2</c:v>
                </c:pt>
                <c:pt idx="28">
                  <c:v>186.6</c:v>
                </c:pt>
                <c:pt idx="29">
                  <c:v>188.3</c:v>
                </c:pt>
                <c:pt idx="30">
                  <c:v>186</c:v>
                </c:pt>
                <c:pt idx="31">
                  <c:v>186.6</c:v>
                </c:pt>
                <c:pt idx="32">
                  <c:v>192</c:v>
                </c:pt>
                <c:pt idx="33">
                  <c:v>192.6</c:v>
                </c:pt>
                <c:pt idx="34">
                  <c:v>192.9</c:v>
                </c:pt>
                <c:pt idx="35">
                  <c:v>191.9</c:v>
                </c:pt>
                <c:pt idx="36">
                  <c:v>192.2</c:v>
                </c:pt>
                <c:pt idx="37">
                  <c:v>187.2</c:v>
                </c:pt>
                <c:pt idx="38">
                  <c:v>191.3</c:v>
                </c:pt>
                <c:pt idx="39">
                  <c:v>189.5</c:v>
                </c:pt>
                <c:pt idx="40">
                  <c:v>186.2</c:v>
                </c:pt>
                <c:pt idx="41">
                  <c:v>185.8</c:v>
                </c:pt>
                <c:pt idx="42">
                  <c:v>187.7</c:v>
                </c:pt>
                <c:pt idx="43">
                  <c:v>188.5</c:v>
                </c:pt>
                <c:pt idx="44">
                  <c:v>195.6</c:v>
                </c:pt>
                <c:pt idx="45">
                  <c:v>196.1</c:v>
                </c:pt>
                <c:pt idx="46">
                  <c:v>189.4</c:v>
                </c:pt>
                <c:pt idx="47">
                  <c:v>193.3</c:v>
                </c:pt>
                <c:pt idx="48">
                  <c:v>186</c:v>
                </c:pt>
                <c:pt idx="49">
                  <c:v>189.3</c:v>
                </c:pt>
                <c:pt idx="50">
                  <c:v>190.7</c:v>
                </c:pt>
                <c:pt idx="51">
                  <c:v>191.1</c:v>
                </c:pt>
                <c:pt idx="52">
                  <c:v>196.6</c:v>
                </c:pt>
                <c:pt idx="53">
                  <c:v>193.4</c:v>
                </c:pt>
                <c:pt idx="54">
                  <c:v>197.6</c:v>
                </c:pt>
                <c:pt idx="55">
                  <c:v>196</c:v>
                </c:pt>
                <c:pt idx="56">
                  <c:v>191.9</c:v>
                </c:pt>
                <c:pt idx="57">
                  <c:v>196.7</c:v>
                </c:pt>
                <c:pt idx="58">
                  <c:v>187</c:v>
                </c:pt>
                <c:pt idx="59">
                  <c:v>181.5</c:v>
                </c:pt>
                <c:pt idx="60">
                  <c:v>191.7</c:v>
                </c:pt>
                <c:pt idx="61">
                  <c:v>191.4</c:v>
                </c:pt>
                <c:pt idx="62">
                  <c:v>189.5</c:v>
                </c:pt>
                <c:pt idx="63">
                  <c:v>187.3</c:v>
                </c:pt>
              </c:numCache>
            </c:numRef>
          </c:yVal>
          <c:smooth val="0"/>
        </c:ser>
        <c:axId val="60394266"/>
        <c:axId val="6677483"/>
      </c:scatterChart>
      <c:valAx>
        <c:axId val="6039426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crossBetween val="midCat"/>
        <c:dispUnits/>
      </c:valAx>
      <c:valAx>
        <c:axId val="667748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 mV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03942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5367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FM_Hd_27      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5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725"/>
          <c:w val="0.939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BU-206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175.30937500000007</c:v>
                </c:pt>
                <c:pt idx="1">
                  <c:v>171.05781249999998</c:v>
                </c:pt>
                <c:pt idx="2">
                  <c:v>170.0296875</c:v>
                </c:pt>
                <c:pt idx="3">
                  <c:v>170.73124999999996</c:v>
                </c:pt>
                <c:pt idx="4">
                  <c:v>172.6484375</c:v>
                </c:pt>
                <c:pt idx="5">
                  <c:v>173.71562500000002</c:v>
                </c:pt>
                <c:pt idx="6">
                  <c:v>191.64374999999998</c:v>
                </c:pt>
                <c:pt idx="7">
                  <c:v>183.86562500000008</c:v>
                </c:pt>
                <c:pt idx="8">
                  <c:v>186.0296875</c:v>
                </c:pt>
                <c:pt idx="9">
                  <c:v>191.38906250000008</c:v>
                </c:pt>
                <c:pt idx="10">
                  <c:v>190.009375</c:v>
                </c:pt>
                <c:pt idx="11">
                  <c:v>186.85781249999994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BU-206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185.6</c:v>
                </c:pt>
                <c:pt idx="1">
                  <c:v>192.6</c:v>
                </c:pt>
                <c:pt idx="2">
                  <c:v>187</c:v>
                </c:pt>
                <c:pt idx="3">
                  <c:v>177.8</c:v>
                </c:pt>
                <c:pt idx="4">
                  <c:v>179.7</c:v>
                </c:pt>
                <c:pt idx="5">
                  <c:v>180.5</c:v>
                </c:pt>
                <c:pt idx="6">
                  <c:v>201.7</c:v>
                </c:pt>
                <c:pt idx="7">
                  <c:v>192.5</c:v>
                </c:pt>
                <c:pt idx="8">
                  <c:v>194.1</c:v>
                </c:pt>
                <c:pt idx="9">
                  <c:v>198.9</c:v>
                </c:pt>
                <c:pt idx="10">
                  <c:v>197.6</c:v>
                </c:pt>
                <c:pt idx="11">
                  <c:v>194.5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BU-206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167.3</c:v>
                </c:pt>
                <c:pt idx="1">
                  <c:v>163.4</c:v>
                </c:pt>
                <c:pt idx="2">
                  <c:v>162.3</c:v>
                </c:pt>
                <c:pt idx="3">
                  <c:v>165.1</c:v>
                </c:pt>
                <c:pt idx="4">
                  <c:v>166.2</c:v>
                </c:pt>
                <c:pt idx="5">
                  <c:v>167</c:v>
                </c:pt>
                <c:pt idx="6">
                  <c:v>178.7</c:v>
                </c:pt>
                <c:pt idx="7">
                  <c:v>176.5</c:v>
                </c:pt>
                <c:pt idx="8">
                  <c:v>179.2</c:v>
                </c:pt>
                <c:pt idx="9">
                  <c:v>178.2</c:v>
                </c:pt>
                <c:pt idx="10">
                  <c:v>181.2</c:v>
                </c:pt>
                <c:pt idx="11">
                  <c:v>180.6</c:v>
                </c:pt>
              </c:numCache>
            </c:numRef>
          </c:val>
          <c:smooth val="0"/>
        </c:ser>
        <c:marker val="1"/>
        <c:axId val="60097348"/>
        <c:axId val="4005221"/>
      </c:lineChart>
      <c:catAx>
        <c:axId val="600973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05221"/>
        <c:crosses val="autoZero"/>
        <c:auto val="1"/>
        <c:lblOffset val="100"/>
        <c:tickLblSkip val="1"/>
        <c:tickMarkSkip val="3"/>
        <c:noMultiLvlLbl val="0"/>
      </c:catAx>
      <c:valAx>
        <c:axId val="400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097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511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 , 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2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12,14</a:t>
                    </a:r>
                    <a:r>
                      <a:rPr lang="en-US" cap="none" sz="92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925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0,0036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25" b="0" i="1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 = 0,9966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Module!$X$7:$X$104</c:f>
              <c:numCache>
                <c:ptCount val="98"/>
                <c:pt idx="0">
                  <c:v>132</c:v>
                </c:pt>
                <c:pt idx="1">
                  <c:v>137</c:v>
                </c:pt>
                <c:pt idx="2">
                  <c:v>142</c:v>
                </c:pt>
                <c:pt idx="3">
                  <c:v>147</c:v>
                </c:pt>
                <c:pt idx="4">
                  <c:v>152</c:v>
                </c:pt>
                <c:pt idx="5">
                  <c:v>157</c:v>
                </c:pt>
                <c:pt idx="6">
                  <c:v>162</c:v>
                </c:pt>
                <c:pt idx="7">
                  <c:v>167</c:v>
                </c:pt>
                <c:pt idx="8">
                  <c:v>172</c:v>
                </c:pt>
                <c:pt idx="9">
                  <c:v>177</c:v>
                </c:pt>
                <c:pt idx="10">
                  <c:v>182</c:v>
                </c:pt>
                <c:pt idx="11">
                  <c:v>187</c:v>
                </c:pt>
                <c:pt idx="12">
                  <c:v>192</c:v>
                </c:pt>
                <c:pt idx="13">
                  <c:v>197</c:v>
                </c:pt>
                <c:pt idx="14">
                  <c:v>202</c:v>
                </c:pt>
                <c:pt idx="15">
                  <c:v>207</c:v>
                </c:pt>
                <c:pt idx="16">
                  <c:v>212</c:v>
                </c:pt>
                <c:pt idx="17">
                  <c:v>217</c:v>
                </c:pt>
                <c:pt idx="18">
                  <c:v>222</c:v>
                </c:pt>
                <c:pt idx="19">
                  <c:v>227</c:v>
                </c:pt>
                <c:pt idx="20">
                  <c:v>232</c:v>
                </c:pt>
                <c:pt idx="21">
                  <c:v>237</c:v>
                </c:pt>
                <c:pt idx="22">
                  <c:v>242</c:v>
                </c:pt>
                <c:pt idx="23">
                  <c:v>247</c:v>
                </c:pt>
                <c:pt idx="24">
                  <c:v>252</c:v>
                </c:pt>
                <c:pt idx="25">
                  <c:v>257</c:v>
                </c:pt>
                <c:pt idx="26">
                  <c:v>262</c:v>
                </c:pt>
                <c:pt idx="27">
                  <c:v>267</c:v>
                </c:pt>
                <c:pt idx="28">
                  <c:v>272</c:v>
                </c:pt>
                <c:pt idx="29">
                  <c:v>277</c:v>
                </c:pt>
                <c:pt idx="30">
                  <c:v>282</c:v>
                </c:pt>
                <c:pt idx="31">
                  <c:v>287</c:v>
                </c:pt>
                <c:pt idx="32">
                  <c:v>292</c:v>
                </c:pt>
                <c:pt idx="33">
                  <c:v>297</c:v>
                </c:pt>
                <c:pt idx="34">
                  <c:v>302</c:v>
                </c:pt>
                <c:pt idx="35">
                  <c:v>307</c:v>
                </c:pt>
                <c:pt idx="36">
                  <c:v>312</c:v>
                </c:pt>
                <c:pt idx="37">
                  <c:v>317</c:v>
                </c:pt>
                <c:pt idx="38">
                  <c:v>322</c:v>
                </c:pt>
                <c:pt idx="39">
                  <c:v>327</c:v>
                </c:pt>
                <c:pt idx="40">
                  <c:v>332</c:v>
                </c:pt>
                <c:pt idx="41">
                  <c:v>337</c:v>
                </c:pt>
                <c:pt idx="42">
                  <c:v>342</c:v>
                </c:pt>
                <c:pt idx="43">
                  <c:v>347</c:v>
                </c:pt>
                <c:pt idx="44">
                  <c:v>352</c:v>
                </c:pt>
                <c:pt idx="45">
                  <c:v>357</c:v>
                </c:pt>
                <c:pt idx="46">
                  <c:v>362</c:v>
                </c:pt>
                <c:pt idx="47">
                  <c:v>367</c:v>
                </c:pt>
                <c:pt idx="48">
                  <c:v>372</c:v>
                </c:pt>
                <c:pt idx="49">
                  <c:v>377</c:v>
                </c:pt>
                <c:pt idx="50">
                  <c:v>382</c:v>
                </c:pt>
                <c:pt idx="51">
                  <c:v>387</c:v>
                </c:pt>
                <c:pt idx="52">
                  <c:v>392</c:v>
                </c:pt>
                <c:pt idx="53">
                  <c:v>397</c:v>
                </c:pt>
                <c:pt idx="54">
                  <c:v>402</c:v>
                </c:pt>
                <c:pt idx="55">
                  <c:v>407</c:v>
                </c:pt>
                <c:pt idx="56">
                  <c:v>412</c:v>
                </c:pt>
                <c:pt idx="57">
                  <c:v>417</c:v>
                </c:pt>
                <c:pt idx="58">
                  <c:v>422</c:v>
                </c:pt>
                <c:pt idx="59">
                  <c:v>427</c:v>
                </c:pt>
                <c:pt idx="60">
                  <c:v>432</c:v>
                </c:pt>
                <c:pt idx="61">
                  <c:v>437</c:v>
                </c:pt>
                <c:pt idx="62">
                  <c:v>442</c:v>
                </c:pt>
                <c:pt idx="63">
                  <c:v>447</c:v>
                </c:pt>
                <c:pt idx="64">
                  <c:v>452</c:v>
                </c:pt>
                <c:pt idx="65">
                  <c:v>457</c:v>
                </c:pt>
                <c:pt idx="66">
                  <c:v>462</c:v>
                </c:pt>
                <c:pt idx="67">
                  <c:v>467</c:v>
                </c:pt>
                <c:pt idx="68">
                  <c:v>472</c:v>
                </c:pt>
                <c:pt idx="69">
                  <c:v>477</c:v>
                </c:pt>
                <c:pt idx="70">
                  <c:v>482</c:v>
                </c:pt>
                <c:pt idx="71">
                  <c:v>487</c:v>
                </c:pt>
                <c:pt idx="72">
                  <c:v>492</c:v>
                </c:pt>
                <c:pt idx="73">
                  <c:v>497</c:v>
                </c:pt>
                <c:pt idx="74">
                  <c:v>502</c:v>
                </c:pt>
                <c:pt idx="75">
                  <c:v>507</c:v>
                </c:pt>
                <c:pt idx="76">
                  <c:v>512</c:v>
                </c:pt>
                <c:pt idx="77">
                  <c:v>517</c:v>
                </c:pt>
                <c:pt idx="78">
                  <c:v>522</c:v>
                </c:pt>
                <c:pt idx="79">
                  <c:v>527</c:v>
                </c:pt>
                <c:pt idx="80">
                  <c:v>532</c:v>
                </c:pt>
                <c:pt idx="81">
                  <c:v>537</c:v>
                </c:pt>
                <c:pt idx="82">
                  <c:v>542</c:v>
                </c:pt>
                <c:pt idx="83">
                  <c:v>547</c:v>
                </c:pt>
                <c:pt idx="84">
                  <c:v>552</c:v>
                </c:pt>
                <c:pt idx="85">
                  <c:v>557</c:v>
                </c:pt>
                <c:pt idx="86">
                  <c:v>562</c:v>
                </c:pt>
                <c:pt idx="87">
                  <c:v>567</c:v>
                </c:pt>
                <c:pt idx="88">
                  <c:v>572</c:v>
                </c:pt>
                <c:pt idx="89">
                  <c:v>577</c:v>
                </c:pt>
                <c:pt idx="90">
                  <c:v>582</c:v>
                </c:pt>
                <c:pt idx="91">
                  <c:v>587</c:v>
                </c:pt>
              </c:numCache>
            </c:numRef>
          </c:xVal>
          <c:yVal>
            <c:numRef>
              <c:f>Module!$Y$7:$Y$104</c:f>
              <c:numCache>
                <c:ptCount val="98"/>
                <c:pt idx="0">
                  <c:v>7.1711</c:v>
                </c:pt>
                <c:pt idx="1">
                  <c:v>6.9601</c:v>
                </c:pt>
                <c:pt idx="2">
                  <c:v>6.9601</c:v>
                </c:pt>
                <c:pt idx="3">
                  <c:v>6.7755</c:v>
                </c:pt>
                <c:pt idx="4">
                  <c:v>6.7755</c:v>
                </c:pt>
                <c:pt idx="5">
                  <c:v>6.5869</c:v>
                </c:pt>
                <c:pt idx="6">
                  <c:v>6.5869</c:v>
                </c:pt>
                <c:pt idx="7">
                  <c:v>6.3988</c:v>
                </c:pt>
                <c:pt idx="8">
                  <c:v>6.3988</c:v>
                </c:pt>
                <c:pt idx="9">
                  <c:v>6.1913</c:v>
                </c:pt>
                <c:pt idx="10">
                  <c:v>6.1913</c:v>
                </c:pt>
                <c:pt idx="11">
                  <c:v>6.0215</c:v>
                </c:pt>
                <c:pt idx="12">
                  <c:v>6.0215</c:v>
                </c:pt>
                <c:pt idx="13">
                  <c:v>5.8551</c:v>
                </c:pt>
                <c:pt idx="14">
                  <c:v>5.8551</c:v>
                </c:pt>
                <c:pt idx="15">
                  <c:v>5.6828</c:v>
                </c:pt>
                <c:pt idx="16">
                  <c:v>5.6828</c:v>
                </c:pt>
                <c:pt idx="17">
                  <c:v>5.4948</c:v>
                </c:pt>
                <c:pt idx="18">
                  <c:v>5.4948</c:v>
                </c:pt>
                <c:pt idx="19">
                  <c:v>5.3075</c:v>
                </c:pt>
                <c:pt idx="20">
                  <c:v>5.3075</c:v>
                </c:pt>
                <c:pt idx="21">
                  <c:v>5.1788</c:v>
                </c:pt>
                <c:pt idx="22">
                  <c:v>5.1788</c:v>
                </c:pt>
                <c:pt idx="23">
                  <c:v>5.006</c:v>
                </c:pt>
                <c:pt idx="24">
                  <c:v>5.006</c:v>
                </c:pt>
                <c:pt idx="25">
                  <c:v>4.8791</c:v>
                </c:pt>
                <c:pt idx="26">
                  <c:v>4.8791</c:v>
                </c:pt>
                <c:pt idx="27">
                  <c:v>4.676</c:v>
                </c:pt>
                <c:pt idx="28">
                  <c:v>4.676</c:v>
                </c:pt>
                <c:pt idx="29">
                  <c:v>4.5504</c:v>
                </c:pt>
                <c:pt idx="30">
                  <c:v>4.5504</c:v>
                </c:pt>
                <c:pt idx="31">
                  <c:v>4.3505</c:v>
                </c:pt>
                <c:pt idx="32">
                  <c:v>4.3505</c:v>
                </c:pt>
                <c:pt idx="33">
                  <c:v>4.2188</c:v>
                </c:pt>
                <c:pt idx="34">
                  <c:v>4.2188</c:v>
                </c:pt>
                <c:pt idx="35">
                  <c:v>4.0933</c:v>
                </c:pt>
                <c:pt idx="36">
                  <c:v>4.0933</c:v>
                </c:pt>
                <c:pt idx="37">
                  <c:v>3.9444</c:v>
                </c:pt>
                <c:pt idx="38">
                  <c:v>3.9444</c:v>
                </c:pt>
                <c:pt idx="39">
                  <c:v>3.8193</c:v>
                </c:pt>
                <c:pt idx="40">
                  <c:v>3.8193</c:v>
                </c:pt>
                <c:pt idx="41">
                  <c:v>3.6869</c:v>
                </c:pt>
                <c:pt idx="42">
                  <c:v>3.6548</c:v>
                </c:pt>
                <c:pt idx="43">
                  <c:v>3.6548</c:v>
                </c:pt>
                <c:pt idx="44">
                  <c:v>3.4948</c:v>
                </c:pt>
                <c:pt idx="45">
                  <c:v>3.4948</c:v>
                </c:pt>
                <c:pt idx="46">
                  <c:v>3.3675</c:v>
                </c:pt>
                <c:pt idx="47">
                  <c:v>3.3675</c:v>
                </c:pt>
                <c:pt idx="48">
                  <c:v>3.2222</c:v>
                </c:pt>
                <c:pt idx="49">
                  <c:v>3.2222</c:v>
                </c:pt>
                <c:pt idx="50">
                  <c:v>3.1176</c:v>
                </c:pt>
                <c:pt idx="51">
                  <c:v>3.1176</c:v>
                </c:pt>
                <c:pt idx="52">
                  <c:v>3.02</c:v>
                </c:pt>
                <c:pt idx="53">
                  <c:v>3.02</c:v>
                </c:pt>
                <c:pt idx="54">
                  <c:v>2.8946</c:v>
                </c:pt>
                <c:pt idx="55">
                  <c:v>2.8946</c:v>
                </c:pt>
                <c:pt idx="56">
                  <c:v>2.8112</c:v>
                </c:pt>
                <c:pt idx="57">
                  <c:v>2.8112</c:v>
                </c:pt>
                <c:pt idx="58">
                  <c:v>2.7016</c:v>
                </c:pt>
                <c:pt idx="59">
                  <c:v>2.7016</c:v>
                </c:pt>
                <c:pt idx="60">
                  <c:v>2.5729</c:v>
                </c:pt>
                <c:pt idx="61">
                  <c:v>2.5729</c:v>
                </c:pt>
                <c:pt idx="62">
                  <c:v>2.4956</c:v>
                </c:pt>
                <c:pt idx="63">
                  <c:v>2.4956</c:v>
                </c:pt>
                <c:pt idx="64">
                  <c:v>2.3779</c:v>
                </c:pt>
                <c:pt idx="65">
                  <c:v>2.3779</c:v>
                </c:pt>
                <c:pt idx="66">
                  <c:v>2.3127</c:v>
                </c:pt>
                <c:pt idx="67">
                  <c:v>2.3127</c:v>
                </c:pt>
                <c:pt idx="68">
                  <c:v>2.2254</c:v>
                </c:pt>
                <c:pt idx="69">
                  <c:v>2.2254</c:v>
                </c:pt>
                <c:pt idx="70">
                  <c:v>2.1356</c:v>
                </c:pt>
                <c:pt idx="71">
                  <c:v>2.1356</c:v>
                </c:pt>
                <c:pt idx="72">
                  <c:v>2.0361</c:v>
                </c:pt>
                <c:pt idx="73">
                  <c:v>2.0361</c:v>
                </c:pt>
                <c:pt idx="74">
                  <c:v>1.9794</c:v>
                </c:pt>
                <c:pt idx="75">
                  <c:v>1.9794</c:v>
                </c:pt>
                <c:pt idx="76">
                  <c:v>1.9064</c:v>
                </c:pt>
                <c:pt idx="77">
                  <c:v>1.9064</c:v>
                </c:pt>
                <c:pt idx="78">
                  <c:v>1.8135</c:v>
                </c:pt>
                <c:pt idx="79">
                  <c:v>1.8135</c:v>
                </c:pt>
                <c:pt idx="80">
                  <c:v>1.736</c:v>
                </c:pt>
                <c:pt idx="81">
                  <c:v>1.736</c:v>
                </c:pt>
                <c:pt idx="82">
                  <c:v>1.68</c:v>
                </c:pt>
                <c:pt idx="83">
                  <c:v>1.68</c:v>
                </c:pt>
                <c:pt idx="84">
                  <c:v>1.586</c:v>
                </c:pt>
                <c:pt idx="85">
                  <c:v>1.586</c:v>
                </c:pt>
                <c:pt idx="86">
                  <c:v>1.5229</c:v>
                </c:pt>
                <c:pt idx="87">
                  <c:v>1.5229</c:v>
                </c:pt>
                <c:pt idx="88">
                  <c:v>1.4613</c:v>
                </c:pt>
                <c:pt idx="89">
                  <c:v>1.4613</c:v>
                </c:pt>
                <c:pt idx="90">
                  <c:v>1.402</c:v>
                </c:pt>
                <c:pt idx="91">
                  <c:v>1.402</c:v>
                </c:pt>
              </c:numCache>
            </c:numRef>
          </c:yVal>
          <c:smooth val="0"/>
        </c:ser>
        <c:axId val="36046990"/>
        <c:axId val="55987455"/>
      </c:scatterChart>
      <c:valAx>
        <c:axId val="36046990"/>
        <c:scaling>
          <c:orientation val="minMax"/>
          <c:max val="7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87455"/>
        <c:crosses val="autoZero"/>
        <c:crossBetween val="midCat"/>
        <c:dispUnits/>
      </c:valAx>
      <c:valAx>
        <c:axId val="5598745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FM_Hd_27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8675"/>
          <c:w val="0.96225"/>
          <c:h val="0.84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34125048"/>
        <c:axId val="38689977"/>
      </c:scatterChart>
      <c:valAx>
        <c:axId val="3412504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crossBetween val="midCat"/>
        <c:dispUnits/>
      </c:valAx>
      <c:valAx>
        <c:axId val="38689977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12625"/>
          <c:w val="0.179"/>
          <c:h val="0.202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5"/>
          <c:y val="0.08125"/>
          <c:w val="0.964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12665474"/>
        <c:axId val="46880403"/>
      </c:barChart>
      <c:catAx>
        <c:axId val="12665474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auto val="0"/>
        <c:lblOffset val="100"/>
        <c:noMultiLvlLbl val="0"/>
      </c:catAx>
      <c:valAx>
        <c:axId val="46880403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66547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FM_Hd_27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85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97"/>
          <c:w val="0.96025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ser>
          <c:idx val="6"/>
          <c:order val="6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7"/>
          <c:order val="7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8"/>
          <c:order val="8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9"/>
          <c:order val="9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10"/>
          <c:order val="1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11"/>
          <c:order val="11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19270444"/>
        <c:axId val="39216269"/>
      </c:scatterChart>
      <c:valAx>
        <c:axId val="1927044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5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crossBetween val="midCat"/>
        <c:dispUnits/>
      </c:valAx>
      <c:valAx>
        <c:axId val="3921626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,  mV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690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FM_Hd_27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275"/>
          <c:w val="0.9442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17402102"/>
        <c:axId val="22401191"/>
      </c:lineChart>
      <c:catAx>
        <c:axId val="17402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auto val="1"/>
        <c:lblOffset val="100"/>
        <c:tickLblSkip val="1"/>
        <c:tickMarkSkip val="3"/>
        <c:noMultiLvlLbl val="0"/>
      </c:catAx>
      <c:valAx>
        <c:axId val="22401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02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683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85</xdr:row>
      <xdr:rowOff>0</xdr:rowOff>
    </xdr:from>
    <xdr:to>
      <xdr:col>8</xdr:col>
      <xdr:colOff>352425</xdr:colOff>
      <xdr:row>101</xdr:row>
      <xdr:rowOff>76200</xdr:rowOff>
    </xdr:to>
    <xdr:graphicFrame>
      <xdr:nvGraphicFramePr>
        <xdr:cNvPr id="1" name="Chart 11"/>
        <xdr:cNvGraphicFramePr/>
      </xdr:nvGraphicFramePr>
      <xdr:xfrm>
        <a:off x="9525" y="12201525"/>
        <a:ext cx="44577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352425</xdr:colOff>
      <xdr:row>85</xdr:row>
      <xdr:rowOff>0</xdr:rowOff>
    </xdr:from>
    <xdr:to>
      <xdr:col>16</xdr:col>
      <xdr:colOff>714375</xdr:colOff>
      <xdr:row>101</xdr:row>
      <xdr:rowOff>76200</xdr:rowOff>
    </xdr:to>
    <xdr:graphicFrame>
      <xdr:nvGraphicFramePr>
        <xdr:cNvPr id="2" name="Chart 12"/>
        <xdr:cNvGraphicFramePr/>
      </xdr:nvGraphicFramePr>
      <xdr:xfrm>
        <a:off x="4467225" y="12201525"/>
        <a:ext cx="44767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101</xdr:row>
      <xdr:rowOff>66675</xdr:rowOff>
    </xdr:from>
    <xdr:to>
      <xdr:col>8</xdr:col>
      <xdr:colOff>352425</xdr:colOff>
      <xdr:row>117</xdr:row>
      <xdr:rowOff>152400</xdr:rowOff>
    </xdr:to>
    <xdr:graphicFrame>
      <xdr:nvGraphicFramePr>
        <xdr:cNvPr id="3" name="Chart 46"/>
        <xdr:cNvGraphicFramePr/>
      </xdr:nvGraphicFramePr>
      <xdr:xfrm>
        <a:off x="9525" y="14859000"/>
        <a:ext cx="44577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76</xdr:row>
      <xdr:rowOff>9525</xdr:rowOff>
    </xdr:from>
    <xdr:to>
      <xdr:col>17</xdr:col>
      <xdr:colOff>95250</xdr:colOff>
      <xdr:row>81</xdr:row>
      <xdr:rowOff>38100</xdr:rowOff>
    </xdr:to>
    <xdr:sp>
      <xdr:nvSpPr>
        <xdr:cNvPr id="4" name="AutoShape 47"/>
        <xdr:cNvSpPr>
          <a:spLocks/>
        </xdr:cNvSpPr>
      </xdr:nvSpPr>
      <xdr:spPr>
        <a:xfrm>
          <a:off x="8277225" y="107346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27</a:t>
          </a:r>
        </a:p>
      </xdr:txBody>
    </xdr:sp>
    <xdr:clientData/>
  </xdr:twoCellAnchor>
  <xdr:twoCellAnchor>
    <xdr:from>
      <xdr:col>8</xdr:col>
      <xdr:colOff>352425</xdr:colOff>
      <xdr:row>101</xdr:row>
      <xdr:rowOff>66675</xdr:rowOff>
    </xdr:from>
    <xdr:to>
      <xdr:col>16</xdr:col>
      <xdr:colOff>714375</xdr:colOff>
      <xdr:row>117</xdr:row>
      <xdr:rowOff>152400</xdr:rowOff>
    </xdr:to>
    <xdr:graphicFrame>
      <xdr:nvGraphicFramePr>
        <xdr:cNvPr id="5" name="Chart 48"/>
        <xdr:cNvGraphicFramePr/>
      </xdr:nvGraphicFramePr>
      <xdr:xfrm>
        <a:off x="4467225" y="14859000"/>
        <a:ext cx="447675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752475</xdr:colOff>
      <xdr:row>10</xdr:row>
      <xdr:rowOff>9525</xdr:rowOff>
    </xdr:from>
    <xdr:to>
      <xdr:col>35</xdr:col>
      <xdr:colOff>676275</xdr:colOff>
      <xdr:row>28</xdr:row>
      <xdr:rowOff>161925</xdr:rowOff>
    </xdr:to>
    <xdr:graphicFrame>
      <xdr:nvGraphicFramePr>
        <xdr:cNvPr id="1" name="Chart 13"/>
        <xdr:cNvGraphicFramePr/>
      </xdr:nvGraphicFramePr>
      <xdr:xfrm>
        <a:off x="19611975" y="1790700"/>
        <a:ext cx="4495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98</xdr:row>
      <xdr:rowOff>123825</xdr:rowOff>
    </xdr:from>
    <xdr:to>
      <xdr:col>7</xdr:col>
      <xdr:colOff>533400</xdr:colOff>
      <xdr:row>115</xdr:row>
      <xdr:rowOff>95250</xdr:rowOff>
    </xdr:to>
    <xdr:graphicFrame>
      <xdr:nvGraphicFramePr>
        <xdr:cNvPr id="2" name="Chart 15"/>
        <xdr:cNvGraphicFramePr/>
      </xdr:nvGraphicFramePr>
      <xdr:xfrm>
        <a:off x="85725" y="16240125"/>
        <a:ext cx="43434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238125</xdr:colOff>
      <xdr:row>98</xdr:row>
      <xdr:rowOff>142875</xdr:rowOff>
    </xdr:from>
    <xdr:to>
      <xdr:col>16</xdr:col>
      <xdr:colOff>276225</xdr:colOff>
      <xdr:row>115</xdr:row>
      <xdr:rowOff>114300</xdr:rowOff>
    </xdr:to>
    <xdr:graphicFrame>
      <xdr:nvGraphicFramePr>
        <xdr:cNvPr id="3" name="Chart 16"/>
        <xdr:cNvGraphicFramePr/>
      </xdr:nvGraphicFramePr>
      <xdr:xfrm>
        <a:off x="4686300" y="16259175"/>
        <a:ext cx="45434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81</xdr:row>
      <xdr:rowOff>142875</xdr:rowOff>
    </xdr:from>
    <xdr:to>
      <xdr:col>8</xdr:col>
      <xdr:colOff>295275</xdr:colOff>
      <xdr:row>98</xdr:row>
      <xdr:rowOff>123825</xdr:rowOff>
    </xdr:to>
    <xdr:graphicFrame>
      <xdr:nvGraphicFramePr>
        <xdr:cNvPr id="4" name="Chart 17"/>
        <xdr:cNvGraphicFramePr/>
      </xdr:nvGraphicFramePr>
      <xdr:xfrm>
        <a:off x="95250" y="13506450"/>
        <a:ext cx="46482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238125</xdr:colOff>
      <xdr:row>82</xdr:row>
      <xdr:rowOff>0</xdr:rowOff>
    </xdr:from>
    <xdr:to>
      <xdr:col>16</xdr:col>
      <xdr:colOff>619125</xdr:colOff>
      <xdr:row>98</xdr:row>
      <xdr:rowOff>114300</xdr:rowOff>
    </xdr:to>
    <xdr:graphicFrame>
      <xdr:nvGraphicFramePr>
        <xdr:cNvPr id="5" name="Chart 18"/>
        <xdr:cNvGraphicFramePr/>
      </xdr:nvGraphicFramePr>
      <xdr:xfrm>
        <a:off x="4686300" y="13525500"/>
        <a:ext cx="48863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16</xdr:row>
      <xdr:rowOff>28575</xdr:rowOff>
    </xdr:from>
    <xdr:to>
      <xdr:col>9</xdr:col>
      <xdr:colOff>142875</xdr:colOff>
      <xdr:row>32</xdr:row>
      <xdr:rowOff>133350</xdr:rowOff>
    </xdr:to>
    <xdr:graphicFrame>
      <xdr:nvGraphicFramePr>
        <xdr:cNvPr id="1" name="Chart 6"/>
        <xdr:cNvGraphicFramePr/>
      </xdr:nvGraphicFramePr>
      <xdr:xfrm>
        <a:off x="2333625" y="26479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1">
      <selection activeCell="N83" sqref="N83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18">
        <v>0.41891146057248074</v>
      </c>
    </row>
    <row r="3" spans="4:7" ht="12.75">
      <c r="D3" s="1" t="s">
        <v>11</v>
      </c>
      <c r="E3" s="4">
        <v>80.8</v>
      </c>
      <c r="F3" s="3"/>
      <c r="G3" s="119">
        <v>80</v>
      </c>
    </row>
    <row r="4" spans="4:5" ht="14.25">
      <c r="D4" s="270" t="s">
        <v>2</v>
      </c>
      <c r="E4" s="270"/>
    </row>
    <row r="6" spans="1:16" ht="13.5" thickBot="1">
      <c r="A6" s="54" t="s">
        <v>12</v>
      </c>
      <c r="B6" s="278" t="s">
        <v>61</v>
      </c>
      <c r="C6" s="279"/>
      <c r="D6" s="5"/>
      <c r="E6" s="5"/>
      <c r="F6" s="5"/>
      <c r="G6" s="5"/>
      <c r="H6" s="5"/>
      <c r="N6" s="54" t="s">
        <v>12</v>
      </c>
      <c r="O6" s="278" t="s">
        <v>61</v>
      </c>
      <c r="P6" s="279"/>
    </row>
    <row r="7" spans="1:16" ht="14.25" thickBot="1" thickTop="1">
      <c r="A7" s="48" t="s">
        <v>9</v>
      </c>
      <c r="B7" s="280" t="s">
        <v>64</v>
      </c>
      <c r="C7" s="281"/>
      <c r="D7" s="281"/>
      <c r="E7" s="281"/>
      <c r="F7" s="281"/>
      <c r="G7" s="281"/>
      <c r="H7" s="282"/>
      <c r="I7" s="280" t="s">
        <v>65</v>
      </c>
      <c r="J7" s="281"/>
      <c r="K7" s="281"/>
      <c r="L7" s="281"/>
      <c r="M7" s="281"/>
      <c r="N7" s="281"/>
      <c r="O7" s="283"/>
      <c r="P7" s="72" t="s">
        <v>9</v>
      </c>
    </row>
    <row r="8" spans="1:16" ht="13.5" thickBot="1">
      <c r="A8" s="49" t="s">
        <v>13</v>
      </c>
      <c r="B8" s="6"/>
      <c r="C8" s="6"/>
      <c r="D8" s="7"/>
      <c r="E8" s="8"/>
      <c r="F8" s="6"/>
      <c r="G8" s="7"/>
      <c r="H8" s="9"/>
      <c r="I8" s="6"/>
      <c r="J8" s="6"/>
      <c r="K8" s="7"/>
      <c r="L8" s="8"/>
      <c r="M8" s="6"/>
      <c r="N8" s="7"/>
      <c r="O8" s="73"/>
      <c r="P8" s="70" t="s">
        <v>13</v>
      </c>
    </row>
    <row r="9" spans="1:16" ht="14.25" thickBot="1">
      <c r="A9" s="50" t="s">
        <v>0</v>
      </c>
      <c r="B9" s="10" t="s">
        <v>3</v>
      </c>
      <c r="C9" s="11" t="s">
        <v>5</v>
      </c>
      <c r="D9" s="11" t="s">
        <v>7</v>
      </c>
      <c r="E9" s="11" t="s">
        <v>4</v>
      </c>
      <c r="F9" s="11" t="s">
        <v>6</v>
      </c>
      <c r="G9" s="11" t="s">
        <v>8</v>
      </c>
      <c r="H9" s="12" t="s">
        <v>26</v>
      </c>
      <c r="I9" s="10" t="s">
        <v>3</v>
      </c>
      <c r="J9" s="11" t="s">
        <v>5</v>
      </c>
      <c r="K9" s="28" t="s">
        <v>7</v>
      </c>
      <c r="L9" s="27" t="s">
        <v>4</v>
      </c>
      <c r="M9" s="11" t="s">
        <v>6</v>
      </c>
      <c r="N9" s="11" t="s">
        <v>8</v>
      </c>
      <c r="O9" s="28" t="s">
        <v>26</v>
      </c>
      <c r="P9" s="71" t="s">
        <v>0</v>
      </c>
    </row>
    <row r="10" spans="1:16" s="74" customFormat="1" ht="10.5" customHeight="1">
      <c r="A10" s="31">
        <v>0</v>
      </c>
      <c r="B10" s="102"/>
      <c r="C10" s="103">
        <v>5.774</v>
      </c>
      <c r="D10" s="98">
        <f>$E$2*($E$3/C10)^2</f>
        <v>74.92282221618859</v>
      </c>
      <c r="E10" s="104"/>
      <c r="F10" s="191">
        <v>6.207</v>
      </c>
      <c r="G10" s="192">
        <f>$E$2*($E$3/F10)^2</f>
        <v>64.83420598450707</v>
      </c>
      <c r="H10" s="105" t="s">
        <v>66</v>
      </c>
      <c r="I10" s="102"/>
      <c r="J10" s="103">
        <v>5.786</v>
      </c>
      <c r="K10" s="98">
        <f>$E$2*($E$3/J10)^2</f>
        <v>74.6123688668155</v>
      </c>
      <c r="L10" s="102"/>
      <c r="M10" s="103">
        <v>5.689</v>
      </c>
      <c r="N10" s="98">
        <f>$E$2*($E$3/M10)^2</f>
        <v>77.178408675298</v>
      </c>
      <c r="O10" s="106"/>
      <c r="P10" s="30">
        <v>0</v>
      </c>
    </row>
    <row r="11" spans="1:16" s="74" customFormat="1" ht="10.5" customHeight="1">
      <c r="A11" s="32">
        <v>1</v>
      </c>
      <c r="B11" s="96"/>
      <c r="C11" s="97">
        <v>5.872</v>
      </c>
      <c r="D11" s="98">
        <f aca="true" t="shared" si="0" ref="D11:D73">$E$2*($E$3/C11)^2</f>
        <v>72.44286096117722</v>
      </c>
      <c r="E11" s="104"/>
      <c r="F11" s="103">
        <v>5.736</v>
      </c>
      <c r="G11" s="98">
        <f aca="true" t="shared" si="1" ref="G11:G73">$E$2*($E$3/F11)^2</f>
        <v>75.91881172326192</v>
      </c>
      <c r="H11" s="105"/>
      <c r="I11" s="102"/>
      <c r="J11" s="103">
        <v>5.769</v>
      </c>
      <c r="K11" s="98">
        <f aca="true" t="shared" si="2" ref="K11:K73">$E$2*($E$3/J11)^2</f>
        <v>75.05274991608665</v>
      </c>
      <c r="L11" s="102"/>
      <c r="M11" s="103">
        <v>5.628</v>
      </c>
      <c r="N11" s="98">
        <f aca="true" t="shared" si="3" ref="N11:N73">$E$2*($E$3/M11)^2</f>
        <v>78.86049698709216</v>
      </c>
      <c r="O11" s="99"/>
      <c r="P11" s="75">
        <v>1</v>
      </c>
    </row>
    <row r="12" spans="1:16" s="74" customFormat="1" ht="10.5" customHeight="1">
      <c r="A12" s="32">
        <v>2</v>
      </c>
      <c r="B12" s="96"/>
      <c r="C12" s="97">
        <v>5.89</v>
      </c>
      <c r="D12" s="98">
        <f t="shared" si="0"/>
        <v>72.00076282496592</v>
      </c>
      <c r="E12" s="104"/>
      <c r="F12" s="103">
        <v>5.92</v>
      </c>
      <c r="G12" s="98">
        <f t="shared" si="1"/>
        <v>71.27287436084734</v>
      </c>
      <c r="H12" s="105"/>
      <c r="I12" s="102"/>
      <c r="J12" s="103">
        <v>5.786</v>
      </c>
      <c r="K12" s="98">
        <f t="shared" si="2"/>
        <v>74.6123688668155</v>
      </c>
      <c r="L12" s="102"/>
      <c r="M12" s="103">
        <v>5.722</v>
      </c>
      <c r="N12" s="98">
        <f t="shared" si="3"/>
        <v>76.29076684958352</v>
      </c>
      <c r="O12" s="99"/>
      <c r="P12" s="75">
        <v>2</v>
      </c>
    </row>
    <row r="13" spans="1:16" s="74" customFormat="1" ht="10.5" customHeight="1">
      <c r="A13" s="32">
        <v>3</v>
      </c>
      <c r="B13" s="96"/>
      <c r="C13" s="97">
        <v>5.834</v>
      </c>
      <c r="D13" s="98">
        <f t="shared" si="0"/>
        <v>73.38965357286952</v>
      </c>
      <c r="E13" s="104"/>
      <c r="F13" s="103">
        <v>5.963</v>
      </c>
      <c r="G13" s="98">
        <f t="shared" si="1"/>
        <v>70.24866389861408</v>
      </c>
      <c r="H13" s="105"/>
      <c r="I13" s="102"/>
      <c r="J13" s="103">
        <v>5.762</v>
      </c>
      <c r="K13" s="98">
        <f t="shared" si="2"/>
        <v>75.23521724458116</v>
      </c>
      <c r="L13" s="102"/>
      <c r="M13" s="103">
        <v>5.784</v>
      </c>
      <c r="N13" s="98">
        <f t="shared" si="3"/>
        <v>74.66397693642404</v>
      </c>
      <c r="O13" s="99"/>
      <c r="P13" s="75">
        <v>3</v>
      </c>
    </row>
    <row r="14" spans="1:16" s="74" customFormat="1" ht="10.5" customHeight="1">
      <c r="A14" s="32">
        <v>4</v>
      </c>
      <c r="B14" s="96"/>
      <c r="C14" s="97">
        <v>5.853</v>
      </c>
      <c r="D14" s="98">
        <f t="shared" si="0"/>
        <v>72.9139521675316</v>
      </c>
      <c r="E14" s="104"/>
      <c r="F14" s="103">
        <v>5.918</v>
      </c>
      <c r="G14" s="98">
        <f t="shared" si="1"/>
        <v>71.32105612344715</v>
      </c>
      <c r="H14" s="105"/>
      <c r="I14" s="102"/>
      <c r="J14" s="103">
        <v>5.796</v>
      </c>
      <c r="K14" s="98">
        <f t="shared" si="2"/>
        <v>74.35512937934396</v>
      </c>
      <c r="L14" s="102"/>
      <c r="M14" s="103">
        <v>5.725</v>
      </c>
      <c r="N14" s="98">
        <f t="shared" si="3"/>
        <v>76.21083240975574</v>
      </c>
      <c r="O14" s="99"/>
      <c r="P14" s="75">
        <v>4</v>
      </c>
    </row>
    <row r="15" spans="1:16" s="74" customFormat="1" ht="10.5" customHeight="1">
      <c r="A15" s="32">
        <v>5</v>
      </c>
      <c r="B15" s="96"/>
      <c r="C15" s="97">
        <v>5.877</v>
      </c>
      <c r="D15" s="98">
        <f t="shared" si="0"/>
        <v>72.31964836171751</v>
      </c>
      <c r="E15" s="104"/>
      <c r="F15" s="103">
        <v>5.887</v>
      </c>
      <c r="G15" s="98">
        <f t="shared" si="1"/>
        <v>72.07416432847506</v>
      </c>
      <c r="H15" s="105"/>
      <c r="I15" s="102"/>
      <c r="J15" s="103">
        <v>5.777</v>
      </c>
      <c r="K15" s="98">
        <f t="shared" si="2"/>
        <v>74.84502747655199</v>
      </c>
      <c r="L15" s="102"/>
      <c r="M15" s="103">
        <v>5.757</v>
      </c>
      <c r="N15" s="98">
        <f t="shared" si="3"/>
        <v>75.36595875654048</v>
      </c>
      <c r="O15" s="99"/>
      <c r="P15" s="75">
        <v>5</v>
      </c>
    </row>
    <row r="16" spans="1:16" s="74" customFormat="1" ht="10.5" customHeight="1">
      <c r="A16" s="32">
        <v>6</v>
      </c>
      <c r="B16" s="96"/>
      <c r="C16" s="97">
        <v>5.905</v>
      </c>
      <c r="D16" s="98">
        <f t="shared" si="0"/>
        <v>71.63543184818043</v>
      </c>
      <c r="E16" s="104"/>
      <c r="F16" s="103">
        <v>5.908</v>
      </c>
      <c r="G16" s="98">
        <f t="shared" si="1"/>
        <v>71.56269937277935</v>
      </c>
      <c r="H16" s="105"/>
      <c r="I16" s="102"/>
      <c r="J16" s="103">
        <v>5.742</v>
      </c>
      <c r="K16" s="98">
        <f t="shared" si="2"/>
        <v>75.76023461412429</v>
      </c>
      <c r="L16" s="102"/>
      <c r="M16" s="103">
        <v>5.908</v>
      </c>
      <c r="N16" s="98">
        <f t="shared" si="3"/>
        <v>71.56269937277935</v>
      </c>
      <c r="O16" s="99"/>
      <c r="P16" s="75">
        <v>6</v>
      </c>
    </row>
    <row r="17" spans="1:16" s="74" customFormat="1" ht="10.5" customHeight="1">
      <c r="A17" s="32">
        <v>7</v>
      </c>
      <c r="B17" s="96"/>
      <c r="C17" s="97">
        <v>5.898</v>
      </c>
      <c r="D17" s="98">
        <f t="shared" si="0"/>
        <v>71.80557277492667</v>
      </c>
      <c r="E17" s="104"/>
      <c r="F17" s="103">
        <v>5.953</v>
      </c>
      <c r="G17" s="98">
        <f t="shared" si="1"/>
        <v>70.4848730927683</v>
      </c>
      <c r="H17" s="105"/>
      <c r="I17" s="102"/>
      <c r="J17" s="103">
        <v>5.736</v>
      </c>
      <c r="K17" s="98">
        <f t="shared" si="2"/>
        <v>75.91881172326192</v>
      </c>
      <c r="L17" s="102"/>
      <c r="M17" s="103">
        <v>5.803</v>
      </c>
      <c r="N17" s="98">
        <f t="shared" si="3"/>
        <v>74.17585245992039</v>
      </c>
      <c r="O17" s="99"/>
      <c r="P17" s="75">
        <v>7</v>
      </c>
    </row>
    <row r="18" spans="1:16" s="74" customFormat="1" ht="10.5" customHeight="1">
      <c r="A18" s="32">
        <v>8</v>
      </c>
      <c r="B18" s="96"/>
      <c r="C18" s="97">
        <v>5.945</v>
      </c>
      <c r="D18" s="98">
        <f t="shared" si="0"/>
        <v>70.6746992935664</v>
      </c>
      <c r="E18" s="104"/>
      <c r="F18" s="103">
        <v>5.914</v>
      </c>
      <c r="G18" s="98">
        <f t="shared" si="1"/>
        <v>71.41756633720459</v>
      </c>
      <c r="H18" s="105"/>
      <c r="I18" s="102"/>
      <c r="J18" s="103">
        <v>5.768</v>
      </c>
      <c r="K18" s="98">
        <f t="shared" si="2"/>
        <v>75.07877601035702</v>
      </c>
      <c r="L18" s="102"/>
      <c r="M18" s="103">
        <v>5.799</v>
      </c>
      <c r="N18" s="98">
        <f t="shared" si="3"/>
        <v>74.27821691551732</v>
      </c>
      <c r="O18" s="99"/>
      <c r="P18" s="75">
        <v>8</v>
      </c>
    </row>
    <row r="19" spans="1:16" s="74" customFormat="1" ht="10.5" customHeight="1">
      <c r="A19" s="32">
        <v>9</v>
      </c>
      <c r="B19" s="96"/>
      <c r="C19" s="97">
        <v>5.884</v>
      </c>
      <c r="D19" s="98">
        <f t="shared" si="0"/>
        <v>72.14767813346728</v>
      </c>
      <c r="E19" s="104"/>
      <c r="F19" s="103">
        <v>6.023</v>
      </c>
      <c r="G19" s="98">
        <f t="shared" si="1"/>
        <v>68.85602710226219</v>
      </c>
      <c r="H19" s="105"/>
      <c r="I19" s="102"/>
      <c r="J19" s="103">
        <v>5.739</v>
      </c>
      <c r="K19" s="98">
        <f t="shared" si="2"/>
        <v>75.83946099785096</v>
      </c>
      <c r="L19" s="102"/>
      <c r="M19" s="103">
        <v>5.791</v>
      </c>
      <c r="N19" s="98">
        <f t="shared" si="3"/>
        <v>74.48358254600524</v>
      </c>
      <c r="O19" s="99"/>
      <c r="P19" s="75">
        <v>9</v>
      </c>
    </row>
    <row r="20" spans="1:16" s="74" customFormat="1" ht="10.5" customHeight="1">
      <c r="A20" s="32">
        <v>10</v>
      </c>
      <c r="B20" s="96"/>
      <c r="C20" s="97">
        <v>5.853</v>
      </c>
      <c r="D20" s="98">
        <f t="shared" si="0"/>
        <v>72.9139521675316</v>
      </c>
      <c r="E20" s="104"/>
      <c r="F20" s="103">
        <v>5.996</v>
      </c>
      <c r="G20" s="98">
        <f t="shared" si="1"/>
        <v>69.47754095347531</v>
      </c>
      <c r="H20" s="105"/>
      <c r="I20" s="102"/>
      <c r="J20" s="103">
        <v>5.743</v>
      </c>
      <c r="K20" s="98">
        <f t="shared" si="2"/>
        <v>75.73385340613615</v>
      </c>
      <c r="L20" s="102"/>
      <c r="M20" s="103">
        <v>5.703</v>
      </c>
      <c r="N20" s="98">
        <f t="shared" si="3"/>
        <v>76.7999511994281</v>
      </c>
      <c r="O20" s="99"/>
      <c r="P20" s="75">
        <v>10</v>
      </c>
    </row>
    <row r="21" spans="1:16" s="74" customFormat="1" ht="10.5" customHeight="1">
      <c r="A21" s="32">
        <v>11</v>
      </c>
      <c r="B21" s="96"/>
      <c r="C21" s="97">
        <v>5.871</v>
      </c>
      <c r="D21" s="98">
        <f t="shared" si="0"/>
        <v>72.46754126453664</v>
      </c>
      <c r="E21" s="104"/>
      <c r="F21" s="103">
        <v>6.012</v>
      </c>
      <c r="G21" s="98">
        <f t="shared" si="1"/>
        <v>69.10822577510758</v>
      </c>
      <c r="H21" s="105"/>
      <c r="I21" s="102"/>
      <c r="J21" s="103">
        <v>5.779</v>
      </c>
      <c r="K21" s="98">
        <f t="shared" si="2"/>
        <v>74.79323161133713</v>
      </c>
      <c r="L21" s="102"/>
      <c r="M21" s="103">
        <v>5.827</v>
      </c>
      <c r="N21" s="98">
        <f t="shared" si="3"/>
        <v>73.56608609271699</v>
      </c>
      <c r="O21" s="99"/>
      <c r="P21" s="75">
        <v>11</v>
      </c>
    </row>
    <row r="22" spans="1:16" s="74" customFormat="1" ht="10.5" customHeight="1">
      <c r="A22" s="32">
        <v>12</v>
      </c>
      <c r="B22" s="96"/>
      <c r="C22" s="97">
        <v>5.869</v>
      </c>
      <c r="D22" s="98">
        <f t="shared" si="0"/>
        <v>72.51693972340557</v>
      </c>
      <c r="E22" s="104"/>
      <c r="F22" s="103">
        <v>5.929</v>
      </c>
      <c r="G22" s="98">
        <f t="shared" si="1"/>
        <v>71.0566594793321</v>
      </c>
      <c r="H22" s="105"/>
      <c r="I22" s="102"/>
      <c r="J22" s="103">
        <v>5.734</v>
      </c>
      <c r="K22" s="98">
        <f t="shared" si="2"/>
        <v>75.97178141411433</v>
      </c>
      <c r="L22" s="102"/>
      <c r="M22" s="103">
        <v>5.882</v>
      </c>
      <c r="N22" s="98">
        <f t="shared" si="3"/>
        <v>72.19674983967246</v>
      </c>
      <c r="O22" s="99"/>
      <c r="P22" s="75">
        <v>12</v>
      </c>
    </row>
    <row r="23" spans="1:16" s="74" customFormat="1" ht="10.5" customHeight="1">
      <c r="A23" s="32">
        <v>13</v>
      </c>
      <c r="B23" s="96"/>
      <c r="C23" s="97">
        <v>5.855</v>
      </c>
      <c r="D23" s="98">
        <f t="shared" si="0"/>
        <v>72.86414755684811</v>
      </c>
      <c r="E23" s="104"/>
      <c r="F23" s="103">
        <v>5.961</v>
      </c>
      <c r="G23" s="98">
        <f t="shared" si="1"/>
        <v>70.29581065158165</v>
      </c>
      <c r="H23" s="105"/>
      <c r="I23" s="102"/>
      <c r="J23" s="103">
        <v>5.848</v>
      </c>
      <c r="K23" s="98">
        <f t="shared" si="2"/>
        <v>73.03868732935226</v>
      </c>
      <c r="L23" s="102"/>
      <c r="M23" s="103">
        <v>5.69</v>
      </c>
      <c r="N23" s="98">
        <f t="shared" si="3"/>
        <v>77.1512833231921</v>
      </c>
      <c r="O23" s="99"/>
      <c r="P23" s="75">
        <v>13</v>
      </c>
    </row>
    <row r="24" spans="1:16" s="74" customFormat="1" ht="10.5" customHeight="1">
      <c r="A24" s="32">
        <v>14</v>
      </c>
      <c r="B24" s="96"/>
      <c r="C24" s="97">
        <v>5.886</v>
      </c>
      <c r="D24" s="98">
        <f t="shared" si="0"/>
        <v>72.09865644088974</v>
      </c>
      <c r="E24" s="104"/>
      <c r="F24" s="103">
        <v>5.917</v>
      </c>
      <c r="G24" s="98">
        <f t="shared" si="1"/>
        <v>71.3451653284211</v>
      </c>
      <c r="H24" s="105"/>
      <c r="I24" s="102"/>
      <c r="J24" s="103">
        <v>5.772</v>
      </c>
      <c r="K24" s="98">
        <f t="shared" si="2"/>
        <v>74.97475277932656</v>
      </c>
      <c r="L24" s="102"/>
      <c r="M24" s="103">
        <v>5.747</v>
      </c>
      <c r="N24" s="98">
        <f t="shared" si="3"/>
        <v>75.62846625117487</v>
      </c>
      <c r="O24" s="99"/>
      <c r="P24" s="75">
        <v>14</v>
      </c>
    </row>
    <row r="25" spans="1:16" s="74" customFormat="1" ht="10.5" customHeight="1">
      <c r="A25" s="32">
        <v>15</v>
      </c>
      <c r="B25" s="96"/>
      <c r="C25" s="97">
        <v>5.871</v>
      </c>
      <c r="D25" s="98">
        <f t="shared" si="0"/>
        <v>72.46754126453664</v>
      </c>
      <c r="E25" s="104"/>
      <c r="F25" s="103">
        <v>5.927</v>
      </c>
      <c r="G25" s="98">
        <f t="shared" si="1"/>
        <v>71.10462212358226</v>
      </c>
      <c r="H25" s="105"/>
      <c r="I25" s="102"/>
      <c r="J25" s="103">
        <v>5.848</v>
      </c>
      <c r="K25" s="98">
        <f t="shared" si="2"/>
        <v>73.03868732935226</v>
      </c>
      <c r="L25" s="102"/>
      <c r="M25" s="103">
        <v>5.819</v>
      </c>
      <c r="N25" s="98">
        <f t="shared" si="3"/>
        <v>73.7685034308591</v>
      </c>
      <c r="O25" s="99"/>
      <c r="P25" s="75">
        <v>15</v>
      </c>
    </row>
    <row r="26" spans="1:16" s="74" customFormat="1" ht="10.5" customHeight="1">
      <c r="A26" s="32">
        <v>16</v>
      </c>
      <c r="B26" s="96"/>
      <c r="C26" s="97">
        <v>5.904</v>
      </c>
      <c r="D26" s="98">
        <f t="shared" si="0"/>
        <v>71.659700648497</v>
      </c>
      <c r="E26" s="104"/>
      <c r="F26" s="103">
        <v>5.931</v>
      </c>
      <c r="G26" s="98">
        <f t="shared" si="1"/>
        <v>71.00874534753213</v>
      </c>
      <c r="H26" s="105"/>
      <c r="I26" s="102"/>
      <c r="J26" s="103">
        <v>5.798</v>
      </c>
      <c r="K26" s="98">
        <f t="shared" si="2"/>
        <v>74.30384113849728</v>
      </c>
      <c r="L26" s="102"/>
      <c r="M26" s="103">
        <v>5.877</v>
      </c>
      <c r="N26" s="98">
        <f t="shared" si="3"/>
        <v>72.31964836171751</v>
      </c>
      <c r="O26" s="99"/>
      <c r="P26" s="75">
        <v>16</v>
      </c>
    </row>
    <row r="27" spans="1:16" s="74" customFormat="1" ht="10.5" customHeight="1">
      <c r="A27" s="32">
        <v>17</v>
      </c>
      <c r="B27" s="96"/>
      <c r="C27" s="97">
        <v>5.859</v>
      </c>
      <c r="D27" s="98">
        <f t="shared" si="0"/>
        <v>72.76469130151085</v>
      </c>
      <c r="E27" s="104"/>
      <c r="F27" s="103">
        <v>6.065</v>
      </c>
      <c r="G27" s="98">
        <f t="shared" si="1"/>
        <v>67.90567597930905</v>
      </c>
      <c r="H27" s="105"/>
      <c r="I27" s="102"/>
      <c r="J27" s="103">
        <v>5.7</v>
      </c>
      <c r="K27" s="98">
        <f t="shared" si="2"/>
        <v>76.88081452754693</v>
      </c>
      <c r="L27" s="102"/>
      <c r="M27" s="103">
        <v>5.863</v>
      </c>
      <c r="N27" s="98">
        <f t="shared" si="3"/>
        <v>72.6654385372015</v>
      </c>
      <c r="O27" s="99"/>
      <c r="P27" s="75">
        <v>17</v>
      </c>
    </row>
    <row r="28" spans="1:16" s="74" customFormat="1" ht="10.5" customHeight="1">
      <c r="A28" s="32">
        <v>18</v>
      </c>
      <c r="B28" s="96"/>
      <c r="C28" s="97">
        <v>5.92</v>
      </c>
      <c r="D28" s="98">
        <f t="shared" si="0"/>
        <v>71.27287436084734</v>
      </c>
      <c r="E28" s="104"/>
      <c r="F28" s="103">
        <v>5.904</v>
      </c>
      <c r="G28" s="98">
        <f t="shared" si="1"/>
        <v>71.659700648497</v>
      </c>
      <c r="H28" s="105"/>
      <c r="I28" s="102"/>
      <c r="J28" s="103">
        <v>5.832</v>
      </c>
      <c r="K28" s="98">
        <f t="shared" si="2"/>
        <v>73.43999804305652</v>
      </c>
      <c r="L28" s="102"/>
      <c r="M28" s="103">
        <v>5.848</v>
      </c>
      <c r="N28" s="98">
        <f t="shared" si="3"/>
        <v>73.03868732935226</v>
      </c>
      <c r="O28" s="99"/>
      <c r="P28" s="75">
        <v>18</v>
      </c>
    </row>
    <row r="29" spans="1:16" s="74" customFormat="1" ht="10.5" customHeight="1">
      <c r="A29" s="32">
        <v>19</v>
      </c>
      <c r="B29" s="96"/>
      <c r="C29" s="97">
        <v>5.893</v>
      </c>
      <c r="D29" s="98">
        <f t="shared" si="0"/>
        <v>71.92747339431698</v>
      </c>
      <c r="E29" s="104"/>
      <c r="F29" s="103">
        <v>5.948</v>
      </c>
      <c r="G29" s="98">
        <f t="shared" si="1"/>
        <v>70.60342470430797</v>
      </c>
      <c r="H29" s="105"/>
      <c r="I29" s="102"/>
      <c r="J29" s="103">
        <v>5.831</v>
      </c>
      <c r="K29" s="98">
        <f t="shared" si="2"/>
        <v>73.46518970672275</v>
      </c>
      <c r="L29" s="102"/>
      <c r="M29" s="103">
        <v>5.759</v>
      </c>
      <c r="N29" s="98">
        <f t="shared" si="3"/>
        <v>75.3136212867598</v>
      </c>
      <c r="O29" s="99"/>
      <c r="P29" s="75">
        <v>19</v>
      </c>
    </row>
    <row r="30" spans="1:16" s="74" customFormat="1" ht="10.5" customHeight="1">
      <c r="A30" s="32">
        <v>20</v>
      </c>
      <c r="B30" s="96"/>
      <c r="C30" s="97">
        <v>5.944</v>
      </c>
      <c r="D30" s="98">
        <f t="shared" si="0"/>
        <v>70.69848147537628</v>
      </c>
      <c r="E30" s="104"/>
      <c r="F30" s="103">
        <v>5.897</v>
      </c>
      <c r="G30" s="98">
        <f t="shared" si="1"/>
        <v>71.82992809494995</v>
      </c>
      <c r="H30" s="105"/>
      <c r="I30" s="102"/>
      <c r="J30" s="103">
        <v>5.839</v>
      </c>
      <c r="K30" s="98">
        <f t="shared" si="2"/>
        <v>73.26401865012825</v>
      </c>
      <c r="L30" s="102"/>
      <c r="M30" s="103">
        <v>5.806</v>
      </c>
      <c r="N30" s="98">
        <f t="shared" si="3"/>
        <v>74.09921792095292</v>
      </c>
      <c r="O30" s="99"/>
      <c r="P30" s="75">
        <v>20</v>
      </c>
    </row>
    <row r="31" spans="1:16" s="74" customFormat="1" ht="10.5" customHeight="1">
      <c r="A31" s="32">
        <v>21</v>
      </c>
      <c r="B31" s="96"/>
      <c r="C31" s="97">
        <v>5.967</v>
      </c>
      <c r="D31" s="98">
        <f t="shared" si="0"/>
        <v>70.1545125754355</v>
      </c>
      <c r="E31" s="104"/>
      <c r="F31" s="103">
        <v>5.937</v>
      </c>
      <c r="G31" s="98">
        <f t="shared" si="1"/>
        <v>70.86529337335719</v>
      </c>
      <c r="H31" s="105"/>
      <c r="I31" s="102"/>
      <c r="J31" s="103">
        <v>5.851</v>
      </c>
      <c r="K31" s="98">
        <f t="shared" si="2"/>
        <v>72.96380785986504</v>
      </c>
      <c r="L31" s="102"/>
      <c r="M31" s="103">
        <v>5.741</v>
      </c>
      <c r="N31" s="98">
        <f t="shared" si="3"/>
        <v>75.78662960899912</v>
      </c>
      <c r="O31" s="99"/>
      <c r="P31" s="75">
        <v>21</v>
      </c>
    </row>
    <row r="32" spans="1:16" s="74" customFormat="1" ht="10.5" customHeight="1">
      <c r="A32" s="32">
        <v>22</v>
      </c>
      <c r="B32" s="96"/>
      <c r="C32" s="97">
        <v>5.951</v>
      </c>
      <c r="D32" s="98">
        <f t="shared" si="0"/>
        <v>70.53225788006411</v>
      </c>
      <c r="E32" s="104"/>
      <c r="F32" s="103">
        <v>6.002</v>
      </c>
      <c r="G32" s="98">
        <f t="shared" si="1"/>
        <v>69.33870160574043</v>
      </c>
      <c r="H32" s="105"/>
      <c r="I32" s="102"/>
      <c r="J32" s="103">
        <v>5.831</v>
      </c>
      <c r="K32" s="98">
        <f t="shared" si="2"/>
        <v>73.46518970672275</v>
      </c>
      <c r="L32" s="102"/>
      <c r="M32" s="103">
        <v>5.819</v>
      </c>
      <c r="N32" s="98">
        <f t="shared" si="3"/>
        <v>73.7685034308591</v>
      </c>
      <c r="O32" s="99"/>
      <c r="P32" s="75">
        <v>22</v>
      </c>
    </row>
    <row r="33" spans="1:16" s="74" customFormat="1" ht="10.5" customHeight="1">
      <c r="A33" s="32">
        <v>23</v>
      </c>
      <c r="B33" s="96"/>
      <c r="C33" s="97">
        <v>5.976</v>
      </c>
      <c r="D33" s="98">
        <f t="shared" si="0"/>
        <v>69.94336292066973</v>
      </c>
      <c r="E33" s="104"/>
      <c r="F33" s="103">
        <v>5.922</v>
      </c>
      <c r="G33" s="98">
        <f t="shared" si="1"/>
        <v>71.2247414063793</v>
      </c>
      <c r="H33" s="105"/>
      <c r="I33" s="102"/>
      <c r="J33" s="103">
        <v>5.867</v>
      </c>
      <c r="K33" s="98">
        <f t="shared" si="2"/>
        <v>72.56638870916531</v>
      </c>
      <c r="L33" s="102"/>
      <c r="M33" s="103">
        <v>5.817</v>
      </c>
      <c r="N33" s="98">
        <f t="shared" si="3"/>
        <v>73.81923830104532</v>
      </c>
      <c r="O33" s="99"/>
      <c r="P33" s="75">
        <v>23</v>
      </c>
    </row>
    <row r="34" spans="1:16" s="74" customFormat="1" ht="10.5" customHeight="1">
      <c r="A34" s="32">
        <v>24</v>
      </c>
      <c r="B34" s="96"/>
      <c r="C34" s="97">
        <v>5.912</v>
      </c>
      <c r="D34" s="98">
        <f t="shared" si="0"/>
        <v>71.46589492072269</v>
      </c>
      <c r="E34" s="104"/>
      <c r="F34" s="103">
        <v>5.948</v>
      </c>
      <c r="G34" s="98">
        <f t="shared" si="1"/>
        <v>70.60342470430797</v>
      </c>
      <c r="H34" s="105"/>
      <c r="I34" s="102"/>
      <c r="J34" s="103">
        <v>5.796</v>
      </c>
      <c r="K34" s="98">
        <f t="shared" si="2"/>
        <v>74.35512937934396</v>
      </c>
      <c r="L34" s="102"/>
      <c r="M34" s="103">
        <v>5.693</v>
      </c>
      <c r="N34" s="98">
        <f t="shared" si="3"/>
        <v>77.06999301362973</v>
      </c>
      <c r="O34" s="99"/>
      <c r="P34" s="75">
        <v>24</v>
      </c>
    </row>
    <row r="35" spans="1:16" s="74" customFormat="1" ht="10.5" customHeight="1">
      <c r="A35" s="32">
        <v>25</v>
      </c>
      <c r="B35" s="96"/>
      <c r="C35" s="97">
        <v>5.943</v>
      </c>
      <c r="D35" s="98">
        <f t="shared" si="0"/>
        <v>70.72227566333586</v>
      </c>
      <c r="E35" s="104"/>
      <c r="F35" s="103">
        <v>5.928</v>
      </c>
      <c r="G35" s="98">
        <f t="shared" si="1"/>
        <v>71.08063473330894</v>
      </c>
      <c r="H35" s="105"/>
      <c r="I35" s="102"/>
      <c r="J35" s="103">
        <v>5.866</v>
      </c>
      <c r="K35" s="98">
        <f t="shared" si="2"/>
        <v>72.59113217116581</v>
      </c>
      <c r="L35" s="102"/>
      <c r="M35" s="103">
        <v>5.79</v>
      </c>
      <c r="N35" s="98">
        <f t="shared" si="3"/>
        <v>74.50931312100846</v>
      </c>
      <c r="O35" s="99"/>
      <c r="P35" s="75">
        <v>25</v>
      </c>
    </row>
    <row r="36" spans="1:16" s="74" customFormat="1" ht="10.5" customHeight="1">
      <c r="A36" s="32">
        <v>26</v>
      </c>
      <c r="B36" s="96"/>
      <c r="C36" s="97">
        <v>5.989</v>
      </c>
      <c r="D36" s="98">
        <f t="shared" si="0"/>
        <v>69.64004788541891</v>
      </c>
      <c r="E36" s="104"/>
      <c r="F36" s="103">
        <v>5.874</v>
      </c>
      <c r="G36" s="98">
        <f t="shared" si="1"/>
        <v>72.39353816365444</v>
      </c>
      <c r="H36" s="105"/>
      <c r="I36" s="102"/>
      <c r="J36" s="103">
        <v>5.852</v>
      </c>
      <c r="K36" s="98">
        <f t="shared" si="2"/>
        <v>72.93887362412742</v>
      </c>
      <c r="L36" s="102"/>
      <c r="M36" s="103">
        <v>5.841</v>
      </c>
      <c r="N36" s="98">
        <f t="shared" si="3"/>
        <v>73.21385499624074</v>
      </c>
      <c r="O36" s="99"/>
      <c r="P36" s="75">
        <v>26</v>
      </c>
    </row>
    <row r="37" spans="1:16" s="74" customFormat="1" ht="10.5" customHeight="1">
      <c r="A37" s="32">
        <v>27</v>
      </c>
      <c r="B37" s="96"/>
      <c r="C37" s="97">
        <v>6.035</v>
      </c>
      <c r="D37" s="98">
        <f t="shared" si="0"/>
        <v>68.58247255549476</v>
      </c>
      <c r="E37" s="104"/>
      <c r="F37" s="103">
        <v>5.951</v>
      </c>
      <c r="G37" s="98">
        <f t="shared" si="1"/>
        <v>70.53225788006411</v>
      </c>
      <c r="H37" s="105"/>
      <c r="I37" s="102"/>
      <c r="J37" s="103">
        <v>5.855</v>
      </c>
      <c r="K37" s="98">
        <f t="shared" si="2"/>
        <v>72.86414755684811</v>
      </c>
      <c r="L37" s="102"/>
      <c r="M37" s="103">
        <v>5.877</v>
      </c>
      <c r="N37" s="98">
        <f t="shared" si="3"/>
        <v>72.31964836171751</v>
      </c>
      <c r="O37" s="99"/>
      <c r="P37" s="75">
        <v>27</v>
      </c>
    </row>
    <row r="38" spans="1:16" s="74" customFormat="1" ht="10.5" customHeight="1">
      <c r="A38" s="32">
        <v>28</v>
      </c>
      <c r="B38" s="96"/>
      <c r="C38" s="97">
        <v>6.036</v>
      </c>
      <c r="D38" s="98">
        <f t="shared" si="0"/>
        <v>68.55974996058552</v>
      </c>
      <c r="E38" s="104"/>
      <c r="F38" s="103">
        <v>5.968</v>
      </c>
      <c r="G38" s="98">
        <f t="shared" si="1"/>
        <v>70.13100431973203</v>
      </c>
      <c r="H38" s="105"/>
      <c r="I38" s="102"/>
      <c r="J38" s="103">
        <v>5.798</v>
      </c>
      <c r="K38" s="98">
        <f t="shared" si="2"/>
        <v>74.30384113849728</v>
      </c>
      <c r="L38" s="102"/>
      <c r="M38" s="103">
        <v>5.853</v>
      </c>
      <c r="N38" s="98">
        <f t="shared" si="3"/>
        <v>72.9139521675316</v>
      </c>
      <c r="O38" s="99"/>
      <c r="P38" s="75">
        <v>28</v>
      </c>
    </row>
    <row r="39" spans="1:16" s="74" customFormat="1" ht="10.5" customHeight="1">
      <c r="A39" s="32">
        <v>29</v>
      </c>
      <c r="B39" s="96"/>
      <c r="C39" s="97">
        <v>5.958</v>
      </c>
      <c r="D39" s="98">
        <f t="shared" si="0"/>
        <v>70.36661982427964</v>
      </c>
      <c r="E39" s="104"/>
      <c r="F39" s="103">
        <v>6.081</v>
      </c>
      <c r="G39" s="98">
        <f t="shared" si="1"/>
        <v>67.5488065638898</v>
      </c>
      <c r="H39" s="105"/>
      <c r="I39" s="102"/>
      <c r="J39" s="103">
        <v>5.867</v>
      </c>
      <c r="K39" s="98">
        <f t="shared" si="2"/>
        <v>72.56638870916531</v>
      </c>
      <c r="L39" s="102"/>
      <c r="M39" s="103">
        <v>5.847</v>
      </c>
      <c r="N39" s="98">
        <f t="shared" si="3"/>
        <v>73.063672769118</v>
      </c>
      <c r="O39" s="99"/>
      <c r="P39" s="75">
        <v>29</v>
      </c>
    </row>
    <row r="40" spans="1:16" s="74" customFormat="1" ht="10.5" customHeight="1">
      <c r="A40" s="32">
        <v>30</v>
      </c>
      <c r="B40" s="96"/>
      <c r="C40" s="97">
        <v>5.942</v>
      </c>
      <c r="D40" s="98">
        <f t="shared" si="0"/>
        <v>70.7460818655281</v>
      </c>
      <c r="E40" s="104"/>
      <c r="F40" s="103">
        <v>5.936</v>
      </c>
      <c r="G40" s="98">
        <f t="shared" si="1"/>
        <v>70.88917183106778</v>
      </c>
      <c r="H40" s="105"/>
      <c r="I40" s="102"/>
      <c r="J40" s="103">
        <v>5.805</v>
      </c>
      <c r="K40" s="98">
        <f t="shared" si="2"/>
        <v>74.12474956618378</v>
      </c>
      <c r="L40" s="102"/>
      <c r="M40" s="103">
        <v>5.677</v>
      </c>
      <c r="N40" s="98">
        <f t="shared" si="3"/>
        <v>77.5050317998181</v>
      </c>
      <c r="O40" s="99"/>
      <c r="P40" s="75">
        <v>30</v>
      </c>
    </row>
    <row r="41" spans="1:16" s="74" customFormat="1" ht="10.5" customHeight="1">
      <c r="A41" s="32">
        <v>31</v>
      </c>
      <c r="B41" s="96"/>
      <c r="C41" s="97">
        <v>5.979</v>
      </c>
      <c r="D41" s="98">
        <f t="shared" si="0"/>
        <v>69.87319150505053</v>
      </c>
      <c r="E41" s="104"/>
      <c r="F41" s="103">
        <v>5.961</v>
      </c>
      <c r="G41" s="98">
        <f t="shared" si="1"/>
        <v>70.29581065158165</v>
      </c>
      <c r="H41" s="105"/>
      <c r="I41" s="102"/>
      <c r="J41" s="103">
        <v>5.848</v>
      </c>
      <c r="K41" s="98">
        <f t="shared" si="2"/>
        <v>73.03868732935226</v>
      </c>
      <c r="L41" s="102"/>
      <c r="M41" s="103">
        <v>5.84</v>
      </c>
      <c r="N41" s="98">
        <f t="shared" si="3"/>
        <v>73.2389303809345</v>
      </c>
      <c r="O41" s="99"/>
      <c r="P41" s="75">
        <v>31</v>
      </c>
    </row>
    <row r="42" spans="1:16" s="74" customFormat="1" ht="10.5" customHeight="1">
      <c r="A42" s="32">
        <v>32</v>
      </c>
      <c r="B42" s="96"/>
      <c r="C42" s="97">
        <v>5.948</v>
      </c>
      <c r="D42" s="98">
        <f t="shared" si="0"/>
        <v>70.60342470430797</v>
      </c>
      <c r="E42" s="104"/>
      <c r="F42" s="103">
        <v>6.037</v>
      </c>
      <c r="G42" s="98">
        <f t="shared" si="1"/>
        <v>68.53703865640652</v>
      </c>
      <c r="H42" s="105"/>
      <c r="I42" s="102"/>
      <c r="J42" s="103">
        <v>5.83</v>
      </c>
      <c r="K42" s="98">
        <f t="shared" si="2"/>
        <v>73.49039433462102</v>
      </c>
      <c r="L42" s="102"/>
      <c r="M42" s="103">
        <v>5.889</v>
      </c>
      <c r="N42" s="98">
        <f t="shared" si="3"/>
        <v>72.02521752898423</v>
      </c>
      <c r="O42" s="99"/>
      <c r="P42" s="75">
        <v>32</v>
      </c>
    </row>
    <row r="43" spans="1:16" s="74" customFormat="1" ht="10.5" customHeight="1">
      <c r="A43" s="32">
        <v>33</v>
      </c>
      <c r="B43" s="96"/>
      <c r="C43" s="97">
        <v>5.97</v>
      </c>
      <c r="D43" s="98">
        <f t="shared" si="0"/>
        <v>70.08402324295965</v>
      </c>
      <c r="E43" s="104"/>
      <c r="F43" s="103">
        <v>5.947</v>
      </c>
      <c r="G43" s="98">
        <f t="shared" si="1"/>
        <v>70.6271709160982</v>
      </c>
      <c r="H43" s="105"/>
      <c r="I43" s="102"/>
      <c r="J43" s="103">
        <v>5.838</v>
      </c>
      <c r="K43" s="98">
        <f t="shared" si="2"/>
        <v>73.28911981265082</v>
      </c>
      <c r="L43" s="102"/>
      <c r="M43" s="103">
        <v>5.837</v>
      </c>
      <c r="N43" s="98">
        <f t="shared" si="3"/>
        <v>73.31423387733852</v>
      </c>
      <c r="O43" s="99"/>
      <c r="P43" s="75">
        <v>33</v>
      </c>
    </row>
    <row r="44" spans="1:16" s="74" customFormat="1" ht="10.5" customHeight="1">
      <c r="A44" s="32">
        <v>34</v>
      </c>
      <c r="B44" s="96"/>
      <c r="C44" s="97">
        <v>6.008</v>
      </c>
      <c r="D44" s="98">
        <f t="shared" si="0"/>
        <v>69.20027801369146</v>
      </c>
      <c r="E44" s="104"/>
      <c r="F44" s="103">
        <v>5.998</v>
      </c>
      <c r="G44" s="98">
        <f t="shared" si="1"/>
        <v>69.43121487311375</v>
      </c>
      <c r="H44" s="105"/>
      <c r="I44" s="102"/>
      <c r="J44" s="103">
        <v>5.866</v>
      </c>
      <c r="K44" s="98">
        <f t="shared" si="2"/>
        <v>72.59113217116581</v>
      </c>
      <c r="L44" s="102"/>
      <c r="M44" s="103">
        <v>5.821</v>
      </c>
      <c r="N44" s="98">
        <f t="shared" si="3"/>
        <v>73.71782084669299</v>
      </c>
      <c r="O44" s="99"/>
      <c r="P44" s="75">
        <v>34</v>
      </c>
    </row>
    <row r="45" spans="1:16" s="74" customFormat="1" ht="10.5" customHeight="1">
      <c r="A45" s="32">
        <v>35</v>
      </c>
      <c r="B45" s="96"/>
      <c r="C45" s="97">
        <v>5.938</v>
      </c>
      <c r="D45" s="98">
        <f t="shared" si="0"/>
        <v>70.84142697851982</v>
      </c>
      <c r="E45" s="104"/>
      <c r="F45" s="103">
        <v>6.032</v>
      </c>
      <c r="G45" s="98">
        <f t="shared" si="1"/>
        <v>68.65070815948891</v>
      </c>
      <c r="H45" s="105"/>
      <c r="I45" s="102"/>
      <c r="J45" s="103">
        <v>5.821</v>
      </c>
      <c r="K45" s="98">
        <f t="shared" si="2"/>
        <v>73.71782084669299</v>
      </c>
      <c r="L45" s="102"/>
      <c r="M45" s="103">
        <v>5.845</v>
      </c>
      <c r="N45" s="98">
        <f t="shared" si="3"/>
        <v>73.11368212615463</v>
      </c>
      <c r="O45" s="99"/>
      <c r="P45" s="75">
        <v>35</v>
      </c>
    </row>
    <row r="46" spans="1:16" s="74" customFormat="1" ht="10.5" customHeight="1">
      <c r="A46" s="32">
        <v>36</v>
      </c>
      <c r="B46" s="96"/>
      <c r="C46" s="97">
        <v>5.919</v>
      </c>
      <c r="D46" s="98">
        <f t="shared" si="0"/>
        <v>71.2969591370076</v>
      </c>
      <c r="E46" s="104"/>
      <c r="F46" s="103">
        <v>6.115</v>
      </c>
      <c r="G46" s="98">
        <f t="shared" si="1"/>
        <v>66.7997388296944</v>
      </c>
      <c r="H46" s="105"/>
      <c r="I46" s="102"/>
      <c r="J46" s="103">
        <v>5.806</v>
      </c>
      <c r="K46" s="98">
        <f t="shared" si="2"/>
        <v>74.09921792095292</v>
      </c>
      <c r="L46" s="102"/>
      <c r="M46" s="103">
        <v>5.845</v>
      </c>
      <c r="N46" s="98">
        <f t="shared" si="3"/>
        <v>73.11368212615463</v>
      </c>
      <c r="O46" s="99"/>
      <c r="P46" s="75">
        <v>36</v>
      </c>
    </row>
    <row r="47" spans="1:16" s="74" customFormat="1" ht="10.5" customHeight="1">
      <c r="A47" s="32">
        <v>37</v>
      </c>
      <c r="B47" s="96"/>
      <c r="C47" s="97">
        <v>5.947</v>
      </c>
      <c r="D47" s="98">
        <f t="shared" si="0"/>
        <v>70.6271709160982</v>
      </c>
      <c r="E47" s="104"/>
      <c r="F47" s="103">
        <v>6.058</v>
      </c>
      <c r="G47" s="98">
        <f t="shared" si="1"/>
        <v>68.06269623637074</v>
      </c>
      <c r="H47" s="105"/>
      <c r="I47" s="102"/>
      <c r="J47" s="103">
        <v>5.852</v>
      </c>
      <c r="K47" s="98">
        <f t="shared" si="2"/>
        <v>72.93887362412742</v>
      </c>
      <c r="L47" s="102"/>
      <c r="M47" s="103">
        <v>5.869</v>
      </c>
      <c r="N47" s="98">
        <f t="shared" si="3"/>
        <v>72.51693972340557</v>
      </c>
      <c r="O47" s="99"/>
      <c r="P47" s="75">
        <v>37</v>
      </c>
    </row>
    <row r="48" spans="1:16" s="74" customFormat="1" ht="10.5" customHeight="1">
      <c r="A48" s="32">
        <v>38</v>
      </c>
      <c r="B48" s="96"/>
      <c r="C48" s="97">
        <v>5.916</v>
      </c>
      <c r="D48" s="98">
        <f t="shared" si="0"/>
        <v>71.36928676019147</v>
      </c>
      <c r="E48" s="104"/>
      <c r="F48" s="103">
        <v>5.962</v>
      </c>
      <c r="G48" s="98">
        <f t="shared" si="1"/>
        <v>70.2722313441914</v>
      </c>
      <c r="H48" s="105"/>
      <c r="I48" s="102"/>
      <c r="J48" s="103">
        <v>5.721</v>
      </c>
      <c r="K48" s="98">
        <f t="shared" si="2"/>
        <v>76.31743961114874</v>
      </c>
      <c r="L48" s="102"/>
      <c r="M48" s="103">
        <v>5.844</v>
      </c>
      <c r="N48" s="98">
        <f t="shared" si="3"/>
        <v>73.1387060609851</v>
      </c>
      <c r="O48" s="99"/>
      <c r="P48" s="75">
        <v>38</v>
      </c>
    </row>
    <row r="49" spans="1:16" s="74" customFormat="1" ht="10.5" customHeight="1">
      <c r="A49" s="32">
        <v>39</v>
      </c>
      <c r="B49" s="96"/>
      <c r="C49" s="97">
        <v>5.894</v>
      </c>
      <c r="D49" s="98">
        <f t="shared" si="0"/>
        <v>71.90306844974943</v>
      </c>
      <c r="E49" s="104"/>
      <c r="F49" s="103">
        <v>5.976</v>
      </c>
      <c r="G49" s="98">
        <f t="shared" si="1"/>
        <v>69.94336292066973</v>
      </c>
      <c r="H49" s="105"/>
      <c r="I49" s="102"/>
      <c r="J49" s="103">
        <v>5.799</v>
      </c>
      <c r="K49" s="98">
        <f t="shared" si="2"/>
        <v>74.27821691551732</v>
      </c>
      <c r="L49" s="102"/>
      <c r="M49" s="103">
        <v>5.843</v>
      </c>
      <c r="N49" s="98">
        <f t="shared" si="3"/>
        <v>73.16374284507596</v>
      </c>
      <c r="O49" s="99"/>
      <c r="P49" s="75">
        <v>39</v>
      </c>
    </row>
    <row r="50" spans="1:16" s="74" customFormat="1" ht="10.5" customHeight="1">
      <c r="A50" s="32">
        <v>40</v>
      </c>
      <c r="B50" s="96"/>
      <c r="C50" s="97">
        <v>5.965</v>
      </c>
      <c r="D50" s="98">
        <f t="shared" si="0"/>
        <v>70.20156456108525</v>
      </c>
      <c r="E50" s="104"/>
      <c r="F50" s="103">
        <v>5.95</v>
      </c>
      <c r="G50" s="98">
        <f t="shared" si="1"/>
        <v>70.55596819433656</v>
      </c>
      <c r="H50" s="105"/>
      <c r="I50" s="102"/>
      <c r="J50" s="103">
        <v>5.732</v>
      </c>
      <c r="K50" s="98">
        <f t="shared" si="2"/>
        <v>76.02480656093115</v>
      </c>
      <c r="L50" s="102"/>
      <c r="M50" s="103">
        <v>5.831</v>
      </c>
      <c r="N50" s="98">
        <f t="shared" si="3"/>
        <v>73.46518970672275</v>
      </c>
      <c r="O50" s="99"/>
      <c r="P50" s="75">
        <v>40</v>
      </c>
    </row>
    <row r="51" spans="1:16" s="74" customFormat="1" ht="10.5" customHeight="1">
      <c r="A51" s="32">
        <v>41</v>
      </c>
      <c r="B51" s="96"/>
      <c r="C51" s="97">
        <v>5.943</v>
      </c>
      <c r="D51" s="98">
        <f t="shared" si="0"/>
        <v>70.72227566333586</v>
      </c>
      <c r="E51" s="104"/>
      <c r="F51" s="103">
        <v>6.008</v>
      </c>
      <c r="G51" s="98">
        <f t="shared" si="1"/>
        <v>69.20027801369146</v>
      </c>
      <c r="H51" s="105"/>
      <c r="I51" s="102"/>
      <c r="J51" s="103">
        <v>5.797</v>
      </c>
      <c r="K51" s="98">
        <f t="shared" si="2"/>
        <v>74.3294786233884</v>
      </c>
      <c r="L51" s="102"/>
      <c r="M51" s="103">
        <v>5.878</v>
      </c>
      <c r="N51" s="98">
        <f t="shared" si="3"/>
        <v>72.2950435653108</v>
      </c>
      <c r="O51" s="99"/>
      <c r="P51" s="75">
        <v>41</v>
      </c>
    </row>
    <row r="52" spans="1:16" s="74" customFormat="1" ht="10.5" customHeight="1">
      <c r="A52" s="32">
        <v>42</v>
      </c>
      <c r="B52" s="96"/>
      <c r="C52" s="97">
        <v>5.934</v>
      </c>
      <c r="D52" s="98">
        <f t="shared" si="0"/>
        <v>70.93696496763806</v>
      </c>
      <c r="E52" s="104"/>
      <c r="F52" s="103">
        <v>5.942</v>
      </c>
      <c r="G52" s="98">
        <f t="shared" si="1"/>
        <v>70.7460818655281</v>
      </c>
      <c r="H52" s="105"/>
      <c r="I52" s="102"/>
      <c r="J52" s="103">
        <v>5.755</v>
      </c>
      <c r="K52" s="98">
        <f t="shared" si="2"/>
        <v>75.41835080136563</v>
      </c>
      <c r="L52" s="102"/>
      <c r="M52" s="103">
        <v>5.844</v>
      </c>
      <c r="N52" s="98">
        <f t="shared" si="3"/>
        <v>73.1387060609851</v>
      </c>
      <c r="O52" s="99"/>
      <c r="P52" s="75">
        <v>42</v>
      </c>
    </row>
    <row r="53" spans="1:16" s="74" customFormat="1" ht="10.5" customHeight="1">
      <c r="A53" s="32">
        <v>43</v>
      </c>
      <c r="B53" s="96"/>
      <c r="C53" s="97">
        <v>5.907</v>
      </c>
      <c r="D53" s="98">
        <f t="shared" si="0"/>
        <v>71.58693121866442</v>
      </c>
      <c r="E53" s="104"/>
      <c r="F53" s="103">
        <v>5.97</v>
      </c>
      <c r="G53" s="98">
        <f t="shared" si="1"/>
        <v>70.08402324295965</v>
      </c>
      <c r="H53" s="105"/>
      <c r="I53" s="102"/>
      <c r="J53" s="103">
        <v>5.811</v>
      </c>
      <c r="K53" s="98">
        <f t="shared" si="2"/>
        <v>73.97175734779377</v>
      </c>
      <c r="L53" s="102"/>
      <c r="M53" s="103">
        <v>5.845</v>
      </c>
      <c r="N53" s="98">
        <f t="shared" si="3"/>
        <v>73.11368212615463</v>
      </c>
      <c r="O53" s="99"/>
      <c r="P53" s="75">
        <v>43</v>
      </c>
    </row>
    <row r="54" spans="1:16" s="74" customFormat="1" ht="10.5" customHeight="1">
      <c r="A54" s="32">
        <v>44</v>
      </c>
      <c r="B54" s="96"/>
      <c r="C54" s="97">
        <v>5.925</v>
      </c>
      <c r="D54" s="98">
        <f t="shared" si="0"/>
        <v>71.15263334579572</v>
      </c>
      <c r="E54" s="104"/>
      <c r="F54" s="103">
        <v>5.989</v>
      </c>
      <c r="G54" s="98">
        <f t="shared" si="1"/>
        <v>69.64004788541891</v>
      </c>
      <c r="H54" s="105"/>
      <c r="I54" s="102"/>
      <c r="J54" s="103">
        <v>5.774</v>
      </c>
      <c r="K54" s="98">
        <f t="shared" si="2"/>
        <v>74.92282221618859</v>
      </c>
      <c r="L54" s="102"/>
      <c r="M54" s="103">
        <v>5.833</v>
      </c>
      <c r="N54" s="98">
        <f t="shared" si="3"/>
        <v>73.41481933473271</v>
      </c>
      <c r="O54" s="99"/>
      <c r="P54" s="75">
        <v>44</v>
      </c>
    </row>
    <row r="55" spans="1:16" s="74" customFormat="1" ht="10.5" customHeight="1">
      <c r="A55" s="32">
        <v>45</v>
      </c>
      <c r="B55" s="96"/>
      <c r="C55" s="97">
        <v>5.926</v>
      </c>
      <c r="D55" s="98">
        <f t="shared" si="0"/>
        <v>71.1286216583447</v>
      </c>
      <c r="E55" s="104"/>
      <c r="F55" s="103">
        <v>5.923</v>
      </c>
      <c r="G55" s="98">
        <f t="shared" si="1"/>
        <v>71.20069321159619</v>
      </c>
      <c r="H55" s="105"/>
      <c r="I55" s="102"/>
      <c r="J55" s="103">
        <v>5.761</v>
      </c>
      <c r="K55" s="98">
        <f t="shared" si="2"/>
        <v>75.26133831625127</v>
      </c>
      <c r="L55" s="102"/>
      <c r="M55" s="103">
        <v>5.864</v>
      </c>
      <c r="N55" s="98">
        <f t="shared" si="3"/>
        <v>72.6406570765454</v>
      </c>
      <c r="O55" s="99"/>
      <c r="P55" s="75">
        <v>45</v>
      </c>
    </row>
    <row r="56" spans="1:16" s="74" customFormat="1" ht="10.5" customHeight="1">
      <c r="A56" s="32">
        <v>46</v>
      </c>
      <c r="B56" s="96"/>
      <c r="C56" s="97">
        <v>6.035</v>
      </c>
      <c r="D56" s="98">
        <f t="shared" si="0"/>
        <v>68.58247255549476</v>
      </c>
      <c r="E56" s="104"/>
      <c r="F56" s="103">
        <v>5.929</v>
      </c>
      <c r="G56" s="98">
        <f t="shared" si="1"/>
        <v>71.0566594793321</v>
      </c>
      <c r="H56" s="105"/>
      <c r="I56" s="102"/>
      <c r="J56" s="103">
        <v>5.827</v>
      </c>
      <c r="K56" s="98">
        <f t="shared" si="2"/>
        <v>73.56608609271699</v>
      </c>
      <c r="L56" s="102"/>
      <c r="M56" s="103">
        <v>5.67</v>
      </c>
      <c r="N56" s="98">
        <f t="shared" si="3"/>
        <v>77.69652037861326</v>
      </c>
      <c r="O56" s="99"/>
      <c r="P56" s="75">
        <v>46</v>
      </c>
    </row>
    <row r="57" spans="1:16" s="74" customFormat="1" ht="10.5" customHeight="1">
      <c r="A57" s="32">
        <v>47</v>
      </c>
      <c r="B57" s="96"/>
      <c r="C57" s="97">
        <v>5.909</v>
      </c>
      <c r="D57" s="98">
        <f t="shared" si="0"/>
        <v>71.5384798283643</v>
      </c>
      <c r="E57" s="104"/>
      <c r="F57" s="103">
        <v>5.981</v>
      </c>
      <c r="G57" s="98">
        <f t="shared" si="1"/>
        <v>69.82646921180292</v>
      </c>
      <c r="H57" s="105"/>
      <c r="I57" s="102"/>
      <c r="J57" s="103">
        <v>5.849</v>
      </c>
      <c r="K57" s="98">
        <f t="shared" si="2"/>
        <v>73.01371470372763</v>
      </c>
      <c r="L57" s="102"/>
      <c r="M57" s="103">
        <v>5.807</v>
      </c>
      <c r="N57" s="98">
        <f t="shared" si="3"/>
        <v>74.07369946469063</v>
      </c>
      <c r="O57" s="99"/>
      <c r="P57" s="75">
        <v>47</v>
      </c>
    </row>
    <row r="58" spans="1:16" s="74" customFormat="1" ht="10.5" customHeight="1">
      <c r="A58" s="32">
        <v>48</v>
      </c>
      <c r="B58" s="96"/>
      <c r="C58" s="97">
        <v>5.922</v>
      </c>
      <c r="D58" s="98">
        <f t="shared" si="0"/>
        <v>71.2247414063793</v>
      </c>
      <c r="E58" s="104"/>
      <c r="F58" s="103">
        <v>5.899</v>
      </c>
      <c r="G58" s="98">
        <f t="shared" si="1"/>
        <v>71.78122984001384</v>
      </c>
      <c r="H58" s="105"/>
      <c r="I58" s="102"/>
      <c r="J58" s="103">
        <v>5.831</v>
      </c>
      <c r="K58" s="98">
        <f t="shared" si="2"/>
        <v>73.46518970672275</v>
      </c>
      <c r="L58" s="102"/>
      <c r="M58" s="103">
        <v>5.834</v>
      </c>
      <c r="N58" s="98">
        <f t="shared" si="3"/>
        <v>73.38965357286952</v>
      </c>
      <c r="O58" s="99"/>
      <c r="P58" s="75">
        <v>48</v>
      </c>
    </row>
    <row r="59" spans="1:16" s="74" customFormat="1" ht="10.5" customHeight="1">
      <c r="A59" s="32">
        <v>49</v>
      </c>
      <c r="B59" s="96"/>
      <c r="C59" s="97">
        <v>5.946</v>
      </c>
      <c r="D59" s="98">
        <f t="shared" si="0"/>
        <v>70.65092910983016</v>
      </c>
      <c r="E59" s="104"/>
      <c r="F59" s="103">
        <v>5.878</v>
      </c>
      <c r="G59" s="98">
        <f t="shared" si="1"/>
        <v>72.2950435653108</v>
      </c>
      <c r="H59" s="105"/>
      <c r="I59" s="102"/>
      <c r="J59" s="103">
        <v>5.755</v>
      </c>
      <c r="K59" s="98">
        <f t="shared" si="2"/>
        <v>75.41835080136563</v>
      </c>
      <c r="L59" s="102"/>
      <c r="M59" s="103">
        <v>5.875</v>
      </c>
      <c r="N59" s="98">
        <f t="shared" si="3"/>
        <v>72.36889565233137</v>
      </c>
      <c r="O59" s="99"/>
      <c r="P59" s="75">
        <v>49</v>
      </c>
    </row>
    <row r="60" spans="1:16" s="74" customFormat="1" ht="10.5" customHeight="1">
      <c r="A60" s="32">
        <v>50</v>
      </c>
      <c r="B60" s="96"/>
      <c r="C60" s="97">
        <v>5.974</v>
      </c>
      <c r="D60" s="98">
        <f t="shared" si="0"/>
        <v>69.99020260656349</v>
      </c>
      <c r="E60" s="104"/>
      <c r="F60" s="103">
        <v>5.928</v>
      </c>
      <c r="G60" s="98">
        <f t="shared" si="1"/>
        <v>71.08063473330894</v>
      </c>
      <c r="H60" s="105"/>
      <c r="I60" s="102"/>
      <c r="J60" s="103">
        <v>5.781</v>
      </c>
      <c r="K60" s="98">
        <f t="shared" si="2"/>
        <v>74.74148949485607</v>
      </c>
      <c r="L60" s="102"/>
      <c r="M60" s="103">
        <v>5.869</v>
      </c>
      <c r="N60" s="98">
        <f t="shared" si="3"/>
        <v>72.51693972340557</v>
      </c>
      <c r="O60" s="99"/>
      <c r="P60" s="75">
        <v>50</v>
      </c>
    </row>
    <row r="61" spans="1:16" s="74" customFormat="1" ht="10.5" customHeight="1">
      <c r="A61" s="32">
        <v>51</v>
      </c>
      <c r="B61" s="96"/>
      <c r="C61" s="97">
        <v>5.887</v>
      </c>
      <c r="D61" s="98">
        <f t="shared" si="0"/>
        <v>72.07416432847506</v>
      </c>
      <c r="E61" s="104"/>
      <c r="F61" s="103">
        <v>5.946</v>
      </c>
      <c r="G61" s="98">
        <f t="shared" si="1"/>
        <v>70.65092910983016</v>
      </c>
      <c r="H61" s="105"/>
      <c r="I61" s="102"/>
      <c r="J61" s="103">
        <v>5.808</v>
      </c>
      <c r="K61" s="98">
        <f t="shared" si="2"/>
        <v>74.04819418831438</v>
      </c>
      <c r="L61" s="102"/>
      <c r="M61" s="103">
        <v>5.691</v>
      </c>
      <c r="N61" s="98">
        <f t="shared" si="3"/>
        <v>77.12417226890848</v>
      </c>
      <c r="O61" s="99"/>
      <c r="P61" s="75">
        <v>51</v>
      </c>
    </row>
    <row r="62" spans="1:16" s="74" customFormat="1" ht="10.5" customHeight="1">
      <c r="A62" s="32">
        <v>52</v>
      </c>
      <c r="B62" s="96"/>
      <c r="C62" s="97">
        <v>5.946</v>
      </c>
      <c r="D62" s="98">
        <f t="shared" si="0"/>
        <v>70.65092910983016</v>
      </c>
      <c r="E62" s="104"/>
      <c r="F62" s="103">
        <v>5.916</v>
      </c>
      <c r="G62" s="98">
        <f t="shared" si="1"/>
        <v>71.36928676019147</v>
      </c>
      <c r="H62" s="105"/>
      <c r="I62" s="102"/>
      <c r="J62" s="103">
        <v>5.776</v>
      </c>
      <c r="K62" s="98">
        <f t="shared" si="2"/>
        <v>74.87094558820144</v>
      </c>
      <c r="L62" s="102"/>
      <c r="M62" s="103">
        <v>5.785</v>
      </c>
      <c r="N62" s="98">
        <f t="shared" si="3"/>
        <v>74.63816621085886</v>
      </c>
      <c r="O62" s="99"/>
      <c r="P62" s="75">
        <v>52</v>
      </c>
    </row>
    <row r="63" spans="1:16" s="74" customFormat="1" ht="10.5" customHeight="1">
      <c r="A63" s="32">
        <v>53</v>
      </c>
      <c r="B63" s="96"/>
      <c r="C63" s="97">
        <v>5.923</v>
      </c>
      <c r="D63" s="98">
        <f t="shared" si="0"/>
        <v>71.20069321159619</v>
      </c>
      <c r="E63" s="104"/>
      <c r="F63" s="103">
        <v>5.925</v>
      </c>
      <c r="G63" s="98">
        <f t="shared" si="1"/>
        <v>71.15263334579572</v>
      </c>
      <c r="H63" s="105"/>
      <c r="I63" s="102"/>
      <c r="J63" s="103">
        <v>5.769</v>
      </c>
      <c r="K63" s="98">
        <f t="shared" si="2"/>
        <v>75.05274991608665</v>
      </c>
      <c r="L63" s="102"/>
      <c r="M63" s="103">
        <v>5.766</v>
      </c>
      <c r="N63" s="98">
        <f t="shared" si="3"/>
        <v>75.1308688282249</v>
      </c>
      <c r="O63" s="99"/>
      <c r="P63" s="75">
        <v>53</v>
      </c>
    </row>
    <row r="64" spans="1:16" s="74" customFormat="1" ht="10.5" customHeight="1">
      <c r="A64" s="32">
        <v>54</v>
      </c>
      <c r="B64" s="96"/>
      <c r="C64" s="97">
        <v>5.968</v>
      </c>
      <c r="D64" s="98">
        <f t="shared" si="0"/>
        <v>70.13100431973203</v>
      </c>
      <c r="E64" s="104"/>
      <c r="F64" s="103">
        <v>5.932</v>
      </c>
      <c r="G64" s="98">
        <f t="shared" si="1"/>
        <v>70.98480645335833</v>
      </c>
      <c r="H64" s="105"/>
      <c r="I64" s="102"/>
      <c r="J64" s="103">
        <v>5.78</v>
      </c>
      <c r="K64" s="98">
        <f t="shared" si="2"/>
        <v>74.76735383915421</v>
      </c>
      <c r="L64" s="102"/>
      <c r="M64" s="103">
        <v>5.783</v>
      </c>
      <c r="N64" s="98">
        <f t="shared" si="3"/>
        <v>74.68980105276758</v>
      </c>
      <c r="O64" s="99"/>
      <c r="P64" s="75">
        <v>54</v>
      </c>
    </row>
    <row r="65" spans="1:16" s="74" customFormat="1" ht="10.5" customHeight="1">
      <c r="A65" s="32">
        <v>55</v>
      </c>
      <c r="B65" s="96"/>
      <c r="C65" s="97">
        <v>5.963</v>
      </c>
      <c r="D65" s="98">
        <f t="shared" si="0"/>
        <v>70.24866389861408</v>
      </c>
      <c r="E65" s="104"/>
      <c r="F65" s="103">
        <v>5.934</v>
      </c>
      <c r="G65" s="98">
        <f t="shared" si="1"/>
        <v>70.93696496763806</v>
      </c>
      <c r="H65" s="105"/>
      <c r="I65" s="102"/>
      <c r="J65" s="103">
        <v>5.766</v>
      </c>
      <c r="K65" s="98">
        <f t="shared" si="2"/>
        <v>75.1308688282249</v>
      </c>
      <c r="L65" s="102"/>
      <c r="M65" s="103">
        <v>5.752</v>
      </c>
      <c r="N65" s="98">
        <f t="shared" si="3"/>
        <v>75.4970413628881</v>
      </c>
      <c r="O65" s="99"/>
      <c r="P65" s="75">
        <v>55</v>
      </c>
    </row>
    <row r="66" spans="1:16" s="74" customFormat="1" ht="10.5" customHeight="1">
      <c r="A66" s="32">
        <v>56</v>
      </c>
      <c r="B66" s="96"/>
      <c r="C66" s="97">
        <v>5.921</v>
      </c>
      <c r="D66" s="98">
        <f t="shared" si="0"/>
        <v>71.24880178671826</v>
      </c>
      <c r="E66" s="104"/>
      <c r="F66" s="103">
        <v>5.958</v>
      </c>
      <c r="G66" s="98">
        <f t="shared" si="1"/>
        <v>70.36661982427964</v>
      </c>
      <c r="H66" s="105"/>
      <c r="I66" s="102"/>
      <c r="J66" s="103">
        <v>5.763</v>
      </c>
      <c r="K66" s="98">
        <f t="shared" si="2"/>
        <v>75.20910976937398</v>
      </c>
      <c r="L66" s="102"/>
      <c r="M66" s="103">
        <v>5.777</v>
      </c>
      <c r="N66" s="98">
        <f t="shared" si="3"/>
        <v>74.84502747655199</v>
      </c>
      <c r="O66" s="99"/>
      <c r="P66" s="75">
        <v>56</v>
      </c>
    </row>
    <row r="67" spans="1:16" s="74" customFormat="1" ht="10.5" customHeight="1">
      <c r="A67" s="32">
        <v>57</v>
      </c>
      <c r="B67" s="96"/>
      <c r="C67" s="97">
        <v>5.944</v>
      </c>
      <c r="D67" s="98">
        <f t="shared" si="0"/>
        <v>70.69848147537628</v>
      </c>
      <c r="E67" s="104"/>
      <c r="F67" s="103">
        <v>5.997</v>
      </c>
      <c r="G67" s="98">
        <f t="shared" si="1"/>
        <v>69.45437211963772</v>
      </c>
      <c r="H67" s="105"/>
      <c r="I67" s="102"/>
      <c r="J67" s="103">
        <v>5.832</v>
      </c>
      <c r="K67" s="98">
        <f t="shared" si="2"/>
        <v>73.43999804305652</v>
      </c>
      <c r="L67" s="102"/>
      <c r="M67" s="103">
        <v>5.783</v>
      </c>
      <c r="N67" s="98">
        <f t="shared" si="3"/>
        <v>74.68980105276758</v>
      </c>
      <c r="O67" s="99"/>
      <c r="P67" s="75">
        <v>57</v>
      </c>
    </row>
    <row r="68" spans="1:16" s="74" customFormat="1" ht="10.5" customHeight="1">
      <c r="A68" s="32">
        <v>58</v>
      </c>
      <c r="B68" s="96"/>
      <c r="C68" s="97">
        <v>5.918</v>
      </c>
      <c r="D68" s="98">
        <f t="shared" si="0"/>
        <v>71.32105612344715</v>
      </c>
      <c r="E68" s="104"/>
      <c r="F68" s="103">
        <v>5.913</v>
      </c>
      <c r="G68" s="98">
        <f t="shared" si="1"/>
        <v>71.44172449900637</v>
      </c>
      <c r="H68" s="105"/>
      <c r="I68" s="102"/>
      <c r="J68" s="103">
        <v>5.754</v>
      </c>
      <c r="K68" s="98">
        <f t="shared" si="2"/>
        <v>75.44456731313478</v>
      </c>
      <c r="L68" s="102"/>
      <c r="M68" s="103">
        <v>5.713</v>
      </c>
      <c r="N68" s="98">
        <f t="shared" si="3"/>
        <v>76.53132618238368</v>
      </c>
      <c r="O68" s="99"/>
      <c r="P68" s="75">
        <v>58</v>
      </c>
    </row>
    <row r="69" spans="1:16" s="74" customFormat="1" ht="10.5" customHeight="1">
      <c r="A69" s="32">
        <v>59</v>
      </c>
      <c r="B69" s="96"/>
      <c r="C69" s="97">
        <v>5.8</v>
      </c>
      <c r="D69" s="98">
        <f t="shared" si="0"/>
        <v>74.25260594530322</v>
      </c>
      <c r="E69" s="104"/>
      <c r="F69" s="103">
        <v>5.877</v>
      </c>
      <c r="G69" s="98">
        <f t="shared" si="1"/>
        <v>72.31964836171751</v>
      </c>
      <c r="H69" s="105"/>
      <c r="I69" s="102"/>
      <c r="J69" s="103">
        <v>5.794</v>
      </c>
      <c r="K69" s="98">
        <f t="shared" si="2"/>
        <v>74.40647074110089</v>
      </c>
      <c r="L69" s="102"/>
      <c r="M69" s="103">
        <v>5.803</v>
      </c>
      <c r="N69" s="98">
        <f t="shared" si="3"/>
        <v>74.17585245992039</v>
      </c>
      <c r="O69" s="99"/>
      <c r="P69" s="75">
        <v>59</v>
      </c>
    </row>
    <row r="70" spans="1:16" s="74" customFormat="1" ht="10.5" customHeight="1">
      <c r="A70" s="32">
        <v>60</v>
      </c>
      <c r="B70" s="96"/>
      <c r="C70" s="97">
        <v>5.907</v>
      </c>
      <c r="D70" s="98">
        <f t="shared" si="0"/>
        <v>71.58693121866442</v>
      </c>
      <c r="E70" s="104"/>
      <c r="F70" s="103">
        <v>5.898</v>
      </c>
      <c r="G70" s="98">
        <f t="shared" si="1"/>
        <v>71.80557277492667</v>
      </c>
      <c r="H70" s="105"/>
      <c r="I70" s="102"/>
      <c r="J70" s="103">
        <v>5.813</v>
      </c>
      <c r="K70" s="98">
        <f t="shared" si="2"/>
        <v>73.92086518738188</v>
      </c>
      <c r="L70" s="102"/>
      <c r="M70" s="103">
        <v>5.824</v>
      </c>
      <c r="N70" s="98">
        <f t="shared" si="3"/>
        <v>73.64189484965584</v>
      </c>
      <c r="O70" s="99"/>
      <c r="P70" s="75">
        <v>60</v>
      </c>
    </row>
    <row r="71" spans="1:16" s="74" customFormat="1" ht="10.5" customHeight="1">
      <c r="A71" s="32">
        <v>61</v>
      </c>
      <c r="B71" s="96"/>
      <c r="C71" s="97">
        <v>5.876</v>
      </c>
      <c r="D71" s="98">
        <f t="shared" si="0"/>
        <v>72.34426572120626</v>
      </c>
      <c r="E71" s="104"/>
      <c r="F71" s="103">
        <v>5.834</v>
      </c>
      <c r="G71" s="98">
        <f t="shared" si="1"/>
        <v>73.38965357286952</v>
      </c>
      <c r="H71" s="105"/>
      <c r="I71" s="102"/>
      <c r="J71" s="103">
        <v>5.695</v>
      </c>
      <c r="K71" s="98">
        <f t="shared" si="2"/>
        <v>77.01587082919336</v>
      </c>
      <c r="L71" s="102"/>
      <c r="M71" s="103">
        <v>5.82</v>
      </c>
      <c r="N71" s="98">
        <f t="shared" si="3"/>
        <v>73.74315560751525</v>
      </c>
      <c r="O71" s="99"/>
      <c r="P71" s="75">
        <v>61</v>
      </c>
    </row>
    <row r="72" spans="1:16" s="74" customFormat="1" ht="10.5" customHeight="1">
      <c r="A72" s="32">
        <v>62</v>
      </c>
      <c r="B72" s="96"/>
      <c r="C72" s="97">
        <v>5.895</v>
      </c>
      <c r="D72" s="98">
        <f t="shared" si="0"/>
        <v>71.87867592394757</v>
      </c>
      <c r="E72" s="104"/>
      <c r="F72" s="103">
        <v>5.914</v>
      </c>
      <c r="G72" s="98">
        <f t="shared" si="1"/>
        <v>71.41756633720459</v>
      </c>
      <c r="H72" s="105"/>
      <c r="I72" s="102"/>
      <c r="J72" s="103">
        <v>5.761</v>
      </c>
      <c r="K72" s="98">
        <f t="shared" si="2"/>
        <v>75.26133831625127</v>
      </c>
      <c r="L72" s="102"/>
      <c r="M72" s="103">
        <v>5.76</v>
      </c>
      <c r="N72" s="98">
        <f t="shared" si="3"/>
        <v>75.28747299382717</v>
      </c>
      <c r="O72" s="99"/>
      <c r="P72" s="75">
        <v>62</v>
      </c>
    </row>
    <row r="73" spans="1:16" s="74" customFormat="1" ht="10.5" customHeight="1" thickBot="1">
      <c r="A73" s="76">
        <v>63</v>
      </c>
      <c r="B73" s="100"/>
      <c r="C73" s="193">
        <v>6.209</v>
      </c>
      <c r="D73" s="192">
        <f t="shared" si="0"/>
        <v>64.79244482231528</v>
      </c>
      <c r="E73" s="104"/>
      <c r="F73" s="103">
        <v>5.836</v>
      </c>
      <c r="G73" s="98">
        <f t="shared" si="1"/>
        <v>73.33936085303527</v>
      </c>
      <c r="H73" s="105" t="s">
        <v>66</v>
      </c>
      <c r="I73" s="102"/>
      <c r="J73" s="103">
        <v>5.78</v>
      </c>
      <c r="K73" s="98">
        <f t="shared" si="2"/>
        <v>74.76735383915421</v>
      </c>
      <c r="L73" s="102"/>
      <c r="M73" s="103">
        <v>5.683</v>
      </c>
      <c r="N73" s="98">
        <f t="shared" si="3"/>
        <v>77.34146160593492</v>
      </c>
      <c r="O73" s="101"/>
      <c r="P73" s="38">
        <v>63</v>
      </c>
    </row>
    <row r="74" spans="1:17" ht="24.75" thickBot="1">
      <c r="A74" s="110" t="s">
        <v>0</v>
      </c>
      <c r="B74" s="111" t="s">
        <v>3</v>
      </c>
      <c r="C74" s="112" t="s">
        <v>5</v>
      </c>
      <c r="D74" s="112" t="s">
        <v>7</v>
      </c>
      <c r="E74" s="112" t="s">
        <v>4</v>
      </c>
      <c r="F74" s="112" t="s">
        <v>6</v>
      </c>
      <c r="G74" s="112" t="s">
        <v>8</v>
      </c>
      <c r="H74" s="113" t="s">
        <v>26</v>
      </c>
      <c r="I74" s="111" t="s">
        <v>3</v>
      </c>
      <c r="J74" s="112" t="s">
        <v>5</v>
      </c>
      <c r="K74" s="112" t="s">
        <v>7</v>
      </c>
      <c r="L74" s="112" t="s">
        <v>4</v>
      </c>
      <c r="M74" s="112" t="s">
        <v>6</v>
      </c>
      <c r="N74" s="112" t="s">
        <v>8</v>
      </c>
      <c r="O74" s="114" t="s">
        <v>26</v>
      </c>
      <c r="P74" s="115" t="s">
        <v>0</v>
      </c>
      <c r="Q74" s="108" t="s">
        <v>32</v>
      </c>
    </row>
    <row r="75" spans="1:17" ht="12.75">
      <c r="A75" s="51" t="s">
        <v>14</v>
      </c>
      <c r="B75" s="13"/>
      <c r="C75" s="14">
        <f>AVERAGE(C10:C73)</f>
        <v>5.925437500000003</v>
      </c>
      <c r="D75" s="14">
        <f>AVERAGE(D10:D73)</f>
        <v>71.16502691123002</v>
      </c>
      <c r="E75" s="13"/>
      <c r="F75" s="24">
        <f>AVERAGE(F10:F73)</f>
        <v>5.950406250000001</v>
      </c>
      <c r="G75" s="13">
        <f>AVERAGE(G10:G73)</f>
        <v>70.57359776253392</v>
      </c>
      <c r="H75" s="42"/>
      <c r="I75" s="13"/>
      <c r="J75" s="14">
        <f>AVERAGE(J10:J73)</f>
        <v>5.795593749999999</v>
      </c>
      <c r="K75" s="14">
        <f>AVERAGE(K10:K73)</f>
        <v>74.37788473566579</v>
      </c>
      <c r="L75" s="13"/>
      <c r="M75" s="13">
        <f>AVERAGE(M10:M73)</f>
        <v>5.798515625</v>
      </c>
      <c r="N75" s="13">
        <f>AVERAGE(N10:N73)</f>
        <v>74.31845448722193</v>
      </c>
      <c r="O75" s="78"/>
      <c r="P75" s="84" t="s">
        <v>14</v>
      </c>
      <c r="Q75" s="109">
        <f>Module!$AF$8</f>
        <v>0.8619428571428565</v>
      </c>
    </row>
    <row r="76" spans="1:16" ht="12.75">
      <c r="A76" s="52" t="s">
        <v>10</v>
      </c>
      <c r="B76" s="15"/>
      <c r="C76" s="194">
        <f>STDEV(C10:C73)</f>
        <v>0.06238026626267606</v>
      </c>
      <c r="D76" s="194">
        <f>STDEV(D10:D73)</f>
        <v>1.4712808655032736</v>
      </c>
      <c r="E76" s="15"/>
      <c r="F76" s="25">
        <f>STDEV(F10:F73)</f>
        <v>0.06837541532313984</v>
      </c>
      <c r="G76" s="25">
        <f>STDEV(G10:G73)</f>
        <v>1.6063238272393465</v>
      </c>
      <c r="H76" s="43"/>
      <c r="I76" s="15"/>
      <c r="J76" s="194">
        <f>STDEV(J10:J73)</f>
        <v>0.043391798928895955</v>
      </c>
      <c r="K76" s="194">
        <f>STDEV(K10:K73)</f>
        <v>1.1157464362098213</v>
      </c>
      <c r="L76" s="15"/>
      <c r="M76" s="25">
        <f>STDEV(M10:M73)</f>
        <v>0.06497203114690431</v>
      </c>
      <c r="N76" s="25">
        <f>STDEV(N10:N73)</f>
        <v>1.6844248761624536</v>
      </c>
      <c r="O76" s="79"/>
      <c r="P76" s="85" t="s">
        <v>10</v>
      </c>
    </row>
    <row r="77" spans="1:16" ht="12.75">
      <c r="A77" s="53" t="s">
        <v>15</v>
      </c>
      <c r="B77" s="16">
        <f aca="true" t="shared" si="4" ref="B77:G77">MAX(B10:B73)</f>
        <v>0</v>
      </c>
      <c r="C77" s="17">
        <f t="shared" si="4"/>
        <v>6.209</v>
      </c>
      <c r="D77" s="17">
        <f t="shared" si="4"/>
        <v>74.92282221618859</v>
      </c>
      <c r="E77" s="16">
        <f t="shared" si="4"/>
        <v>0</v>
      </c>
      <c r="F77" s="26">
        <f t="shared" si="4"/>
        <v>6.207</v>
      </c>
      <c r="G77" s="16">
        <f t="shared" si="4"/>
        <v>75.91881172326192</v>
      </c>
      <c r="H77" s="44"/>
      <c r="I77" s="16"/>
      <c r="J77" s="17">
        <f>MAX(J10:J73)</f>
        <v>5.867</v>
      </c>
      <c r="K77" s="17">
        <f>MAX(K10:K73)</f>
        <v>77.01587082919336</v>
      </c>
      <c r="L77" s="16">
        <f>MAX(L10:L73)</f>
        <v>0</v>
      </c>
      <c r="M77" s="16">
        <f>MAX(M10:M73)</f>
        <v>5.908</v>
      </c>
      <c r="N77" s="16">
        <f>MAX(N10:N73)</f>
        <v>78.86049698709216</v>
      </c>
      <c r="O77" s="80"/>
      <c r="P77" s="86" t="s">
        <v>15</v>
      </c>
    </row>
    <row r="78" spans="1:16" ht="12.75">
      <c r="A78" s="53" t="s">
        <v>16</v>
      </c>
      <c r="B78" s="18"/>
      <c r="C78" s="17">
        <f>MIN(C10:C73)</f>
        <v>5.774</v>
      </c>
      <c r="D78" s="17">
        <f>MIN(D10:D73)</f>
        <v>64.79244482231528</v>
      </c>
      <c r="E78" s="16">
        <f>MIN(E10:E73)</f>
        <v>0</v>
      </c>
      <c r="F78" s="26">
        <f>MIN(F10:F73)</f>
        <v>5.736</v>
      </c>
      <c r="G78" s="16">
        <f>MIN(G10:G73)</f>
        <v>64.83420598450707</v>
      </c>
      <c r="H78" s="45"/>
      <c r="I78" s="18"/>
      <c r="J78" s="17">
        <f>MIN(J10:J73)</f>
        <v>5.695</v>
      </c>
      <c r="K78" s="17">
        <f>MIN(K10:K73)</f>
        <v>72.56638870916531</v>
      </c>
      <c r="L78" s="16">
        <f>MIN(L10:L73)</f>
        <v>0</v>
      </c>
      <c r="M78" s="16">
        <f>MIN(M10:M73)</f>
        <v>5.628</v>
      </c>
      <c r="N78" s="16">
        <f>MIN(N10:N73)</f>
        <v>71.56269937277935</v>
      </c>
      <c r="O78" s="81"/>
      <c r="P78" s="86" t="s">
        <v>16</v>
      </c>
    </row>
    <row r="79" spans="1:16" ht="12.75">
      <c r="A79" s="53" t="s">
        <v>33</v>
      </c>
      <c r="B79" s="18"/>
      <c r="C79" s="19"/>
      <c r="D79" s="20">
        <f>COUNTIF(D10:D73,"&lt;65")</f>
        <v>1</v>
      </c>
      <c r="E79" s="18"/>
      <c r="F79" s="18"/>
      <c r="G79" s="20">
        <f>COUNTIF(G10:G73,"&lt;65")</f>
        <v>1</v>
      </c>
      <c r="H79" s="45"/>
      <c r="I79" s="18"/>
      <c r="J79" s="19"/>
      <c r="K79" s="20">
        <f>COUNTIF(K10:K73,"&lt;65")</f>
        <v>0</v>
      </c>
      <c r="L79" s="18"/>
      <c r="M79" s="18"/>
      <c r="N79" s="20">
        <f>COUNTIF(N10:N73,"&lt;65")</f>
        <v>0</v>
      </c>
      <c r="O79" s="81"/>
      <c r="P79" s="86" t="s">
        <v>27</v>
      </c>
    </row>
    <row r="80" spans="1:16" ht="12.75">
      <c r="A80" s="53" t="s">
        <v>34</v>
      </c>
      <c r="B80" s="18"/>
      <c r="C80" s="19"/>
      <c r="D80" s="20">
        <f>COUNTIF(D10:D73,"&gt;90")</f>
        <v>0</v>
      </c>
      <c r="E80" s="18"/>
      <c r="F80" s="18"/>
      <c r="G80" s="20">
        <f>COUNTIF(G10:G73,"&gt;90")</f>
        <v>0</v>
      </c>
      <c r="H80" s="45"/>
      <c r="I80" s="18"/>
      <c r="J80" s="19"/>
      <c r="K80" s="20">
        <f>COUNTIF(K10:K73,"&gt;90")</f>
        <v>0</v>
      </c>
      <c r="L80" s="18"/>
      <c r="M80" s="18"/>
      <c r="N80" s="20">
        <f>COUNTIF(N10:N73,"&gt;90")</f>
        <v>0</v>
      </c>
      <c r="O80" s="81"/>
      <c r="P80" s="86" t="s">
        <v>28</v>
      </c>
    </row>
    <row r="81" spans="1:16" ht="12.75">
      <c r="A81" s="94" t="s">
        <v>29</v>
      </c>
      <c r="B81" s="21">
        <f>COUNTIF(B10:B73,"&gt;50")</f>
        <v>0</v>
      </c>
      <c r="C81" s="19"/>
      <c r="D81" s="19"/>
      <c r="E81" s="21">
        <f>COUNTIF(E10:E73,"&gt;50")</f>
        <v>0</v>
      </c>
      <c r="F81" s="18"/>
      <c r="G81" s="18"/>
      <c r="H81" s="45"/>
      <c r="I81" s="18"/>
      <c r="J81" s="19"/>
      <c r="K81" s="19"/>
      <c r="L81" s="18"/>
      <c r="M81" s="18"/>
      <c r="N81" s="18"/>
      <c r="O81" s="81"/>
      <c r="P81" s="92" t="s">
        <v>29</v>
      </c>
    </row>
    <row r="82" spans="1:16" ht="12.75">
      <c r="A82" s="77" t="s">
        <v>31</v>
      </c>
      <c r="B82" s="22"/>
      <c r="C82" s="23"/>
      <c r="D82" s="23"/>
      <c r="E82" s="22"/>
      <c r="F82" s="22"/>
      <c r="G82" s="22"/>
      <c r="H82" s="46">
        <f>COUNTIF(H10:H73,"s")+COUNTIF(H10:H73,"s&amp;w")</f>
        <v>0</v>
      </c>
      <c r="I82" s="22"/>
      <c r="J82" s="23"/>
      <c r="K82" s="23"/>
      <c r="L82" s="22"/>
      <c r="M82" s="22"/>
      <c r="N82" s="22"/>
      <c r="O82" s="82">
        <f>COUNTIF(O10:O73,"s")</f>
        <v>0</v>
      </c>
      <c r="P82" s="93" t="s">
        <v>31</v>
      </c>
    </row>
    <row r="83" spans="1:16" ht="13.5" thickBot="1">
      <c r="A83" s="95" t="s">
        <v>30</v>
      </c>
      <c r="B83" s="22"/>
      <c r="C83" s="23"/>
      <c r="D83" s="23"/>
      <c r="E83" s="22"/>
      <c r="F83" s="22"/>
      <c r="G83" s="22"/>
      <c r="H83" s="47">
        <f>COUNTIF(H10:H73,"w")+COUNTIF(H10:H73,"s&amp;w")</f>
        <v>2</v>
      </c>
      <c r="I83" s="22"/>
      <c r="J83" s="23"/>
      <c r="K83" s="23"/>
      <c r="L83" s="22"/>
      <c r="M83" s="22"/>
      <c r="N83" s="22"/>
      <c r="O83" s="83">
        <f>COUNTIF(O10:O73,"w")</f>
        <v>0</v>
      </c>
      <c r="P83" s="87" t="s">
        <v>30</v>
      </c>
    </row>
    <row r="84" spans="1:16" ht="13.5" thickBot="1">
      <c r="A84" s="56" t="s">
        <v>9</v>
      </c>
      <c r="B84" s="271" t="s">
        <v>64</v>
      </c>
      <c r="C84" s="272"/>
      <c r="D84" s="272"/>
      <c r="E84" s="272"/>
      <c r="F84" s="272"/>
      <c r="G84" s="272"/>
      <c r="H84" s="273"/>
      <c r="I84" s="274" t="s">
        <v>65</v>
      </c>
      <c r="J84" s="272"/>
      <c r="K84" s="272"/>
      <c r="L84" s="272"/>
      <c r="M84" s="272"/>
      <c r="N84" s="272"/>
      <c r="O84" s="275"/>
      <c r="P84" s="88" t="s">
        <v>9</v>
      </c>
    </row>
    <row r="85" spans="1:16" ht="12.75">
      <c r="A85" s="55" t="s">
        <v>12</v>
      </c>
      <c r="B85" s="276" t="s">
        <v>61</v>
      </c>
      <c r="C85" s="277"/>
      <c r="N85" s="276" t="s">
        <v>61</v>
      </c>
      <c r="O85" s="277"/>
      <c r="P85" s="55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6" bottom="0.14" header="0.13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0"/>
  <sheetViews>
    <sheetView workbookViewId="0" topLeftCell="A22">
      <selection activeCell="N63" sqref="N63:O63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</cols>
  <sheetData>
    <row r="1" ht="12.75">
      <c r="M1">
        <v>-1</v>
      </c>
    </row>
    <row r="3" spans="40:46" ht="14.25">
      <c r="AN3" s="265" t="s">
        <v>88</v>
      </c>
      <c r="AO3" s="266" t="s">
        <v>89</v>
      </c>
      <c r="AP3" s="266" t="s">
        <v>90</v>
      </c>
      <c r="AQ3" s="266" t="s">
        <v>90</v>
      </c>
      <c r="AR3" s="266" t="s">
        <v>89</v>
      </c>
      <c r="AS3" s="266" t="s">
        <v>90</v>
      </c>
      <c r="AT3" s="266" t="s">
        <v>90</v>
      </c>
    </row>
    <row r="4" spans="40:46" ht="13.5" thickBot="1">
      <c r="AN4" s="256">
        <f>(AN122-AN114)</f>
        <v>80</v>
      </c>
      <c r="AO4" s="256">
        <f>AVERAGE(AO124:AO130)</f>
        <v>1600</v>
      </c>
      <c r="AP4" s="257">
        <f>1000*ABS(AVERAGE(AP124:AP130))</f>
        <v>2.142857142857143</v>
      </c>
      <c r="AQ4" s="257">
        <f>1000*ABS(AVERAGE(AQ124:AQ130))</f>
        <v>2</v>
      </c>
      <c r="AR4" s="256">
        <f>AVERAGE(AR124:AR130)</f>
        <v>1600</v>
      </c>
      <c r="AS4" s="257">
        <f>1000*ABS(AVERAGE(AS124:AS130))</f>
        <v>2.5714285714285716</v>
      </c>
      <c r="AT4" s="257">
        <f>1000*ABS(AVERAGE(AT124:AT130))</f>
        <v>13.142857142857142</v>
      </c>
    </row>
    <row r="5" spans="1:15" ht="14.25" thickBot="1" thickTop="1">
      <c r="A5" s="288" t="s">
        <v>62</v>
      </c>
      <c r="B5" s="289"/>
      <c r="C5" s="290"/>
      <c r="D5" s="122"/>
      <c r="E5" s="122"/>
      <c r="F5" s="122"/>
      <c r="G5" s="90"/>
      <c r="H5" s="35"/>
      <c r="I5" s="89"/>
      <c r="J5" s="89"/>
      <c r="K5" s="89"/>
      <c r="L5" s="89" t="s">
        <v>67</v>
      </c>
      <c r="M5" s="34" t="s">
        <v>21</v>
      </c>
      <c r="N5" s="36" t="s">
        <v>20</v>
      </c>
      <c r="O5" s="33" t="s">
        <v>22</v>
      </c>
    </row>
    <row r="6" spans="1:46" ht="17.25" thickBot="1" thickTop="1">
      <c r="A6" s="58" t="s">
        <v>9</v>
      </c>
      <c r="B6" s="291" t="s">
        <v>64</v>
      </c>
      <c r="C6" s="292"/>
      <c r="D6" s="292"/>
      <c r="E6" s="292"/>
      <c r="F6" s="292"/>
      <c r="G6" s="293"/>
      <c r="H6" s="291" t="s">
        <v>65</v>
      </c>
      <c r="I6" s="292"/>
      <c r="J6" s="292"/>
      <c r="K6" s="292"/>
      <c r="L6" s="292"/>
      <c r="M6" s="293"/>
      <c r="N6" s="57" t="s">
        <v>24</v>
      </c>
      <c r="O6" s="30" t="s">
        <v>25</v>
      </c>
      <c r="Q6" s="195" t="s">
        <v>79</v>
      </c>
      <c r="R6" s="196" t="s">
        <v>68</v>
      </c>
      <c r="S6" s="196" t="s">
        <v>69</v>
      </c>
      <c r="T6" s="196" t="s">
        <v>70</v>
      </c>
      <c r="U6" s="197" t="s">
        <v>71</v>
      </c>
      <c r="V6" s="198" t="s">
        <v>72</v>
      </c>
      <c r="X6" s="199" t="s">
        <v>73</v>
      </c>
      <c r="Y6" s="200" t="s">
        <v>80</v>
      </c>
      <c r="Z6" s="201" t="s">
        <v>73</v>
      </c>
      <c r="AA6" s="202" t="s">
        <v>81</v>
      </c>
      <c r="AB6" s="203" t="s">
        <v>82</v>
      </c>
      <c r="AC6" s="204" t="s">
        <v>83</v>
      </c>
      <c r="AE6" s="205"/>
      <c r="AF6" s="206" t="s">
        <v>76</v>
      </c>
      <c r="AG6" s="207" t="s">
        <v>77</v>
      </c>
      <c r="AL6" s="258" t="s">
        <v>13</v>
      </c>
      <c r="AM6" s="258" t="s">
        <v>91</v>
      </c>
      <c r="AN6" s="258" t="s">
        <v>92</v>
      </c>
      <c r="AO6" s="258" t="s">
        <v>93</v>
      </c>
      <c r="AP6" s="258" t="s">
        <v>94</v>
      </c>
      <c r="AQ6" s="258" t="s">
        <v>95</v>
      </c>
      <c r="AR6" s="258" t="s">
        <v>96</v>
      </c>
      <c r="AS6" s="258" t="s">
        <v>97</v>
      </c>
      <c r="AT6" s="258" t="s">
        <v>98</v>
      </c>
    </row>
    <row r="7" spans="1:46" ht="15" thickBot="1">
      <c r="A7" s="123" t="s">
        <v>19</v>
      </c>
      <c r="B7" s="124">
        <f>$AQ$4</f>
        <v>2</v>
      </c>
      <c r="C7" s="125"/>
      <c r="D7" s="268"/>
      <c r="E7" s="267">
        <f>$AP$4</f>
        <v>2.142857142857143</v>
      </c>
      <c r="F7" s="125"/>
      <c r="G7" s="126"/>
      <c r="H7" s="124">
        <f>$AT$4</f>
        <v>13.142857142857142</v>
      </c>
      <c r="I7" s="125"/>
      <c r="J7" s="268"/>
      <c r="K7" s="267">
        <f>$AS$4</f>
        <v>2.5714285714285716</v>
      </c>
      <c r="L7" s="125"/>
      <c r="M7" s="59"/>
      <c r="N7" s="39"/>
      <c r="O7" s="30"/>
      <c r="Q7" s="208">
        <v>250</v>
      </c>
      <c r="R7" s="209">
        <f aca="true" t="shared" si="0" ref="R7:R28">FREQUENCY(B$10:D$73,$Q7:$Q8)</f>
        <v>0</v>
      </c>
      <c r="S7" s="209">
        <f aca="true" t="shared" si="1" ref="S7:S28">FREQUENCY(E$10:G$73,$Q7:$Q8)</f>
        <v>0</v>
      </c>
      <c r="T7" s="209">
        <f aca="true" t="shared" si="2" ref="T7:T28">FREQUENCY(H$10:J$73,$Q7:$Q8)</f>
        <v>0</v>
      </c>
      <c r="U7" s="210">
        <f aca="true" t="shared" si="3" ref="U7:U27">FREQUENCY(K$10:M$73,$Q7:$Q8)</f>
        <v>0</v>
      </c>
      <c r="V7" s="211">
        <f aca="true" t="shared" si="4" ref="V7:V28">FREQUENCY(B$10:M$73,$Q7:$Q8)</f>
        <v>0</v>
      </c>
      <c r="X7" s="212">
        <v>132</v>
      </c>
      <c r="Y7" s="213">
        <v>7.1711</v>
      </c>
      <c r="Z7" s="214"/>
      <c r="AA7" s="215"/>
      <c r="AB7" s="216">
        <f>(Y7-Y8)/(X8-X7)</f>
        <v>0.04220000000000006</v>
      </c>
      <c r="AC7" s="217" t="e">
        <f>(AA7-AA8)/(Z8-Z7)</f>
        <v>#DIV/0!</v>
      </c>
      <c r="AE7" s="218" t="s">
        <v>74</v>
      </c>
      <c r="AF7" s="219">
        <f>60*AVERAGE(AB7:AB96)</f>
        <v>0.7692133333333332</v>
      </c>
      <c r="AG7" s="220" t="e">
        <f>60*AVERAGE(AC7:AC36)</f>
        <v>#DIV/0!</v>
      </c>
      <c r="AL7" s="260">
        <v>38426</v>
      </c>
      <c r="AM7" s="261">
        <v>0.7608796296296297</v>
      </c>
      <c r="AN7" s="259">
        <v>10</v>
      </c>
      <c r="AO7" s="259">
        <v>1000</v>
      </c>
      <c r="AP7" s="259">
        <v>-0.001</v>
      </c>
      <c r="AQ7" s="259">
        <v>-0.001</v>
      </c>
      <c r="AR7" s="259">
        <v>1000</v>
      </c>
      <c r="AS7" s="259">
        <v>-0.019</v>
      </c>
      <c r="AT7" s="259">
        <v>0.003</v>
      </c>
    </row>
    <row r="8" spans="1:46" ht="13.5" thickBot="1">
      <c r="A8" s="127" t="s">
        <v>17</v>
      </c>
      <c r="B8" s="291" t="s">
        <v>35</v>
      </c>
      <c r="C8" s="294"/>
      <c r="D8" s="295"/>
      <c r="E8" s="291" t="s">
        <v>36</v>
      </c>
      <c r="F8" s="294"/>
      <c r="G8" s="295"/>
      <c r="H8" s="291" t="s">
        <v>59</v>
      </c>
      <c r="I8" s="294"/>
      <c r="J8" s="295"/>
      <c r="K8" s="291" t="s">
        <v>60</v>
      </c>
      <c r="L8" s="294"/>
      <c r="M8" s="295"/>
      <c r="N8" s="29"/>
      <c r="O8" s="30"/>
      <c r="Q8" s="221">
        <v>240</v>
      </c>
      <c r="R8" s="107">
        <f t="shared" si="0"/>
        <v>0</v>
      </c>
      <c r="S8" s="107">
        <f t="shared" si="1"/>
        <v>0</v>
      </c>
      <c r="T8" s="107">
        <f t="shared" si="2"/>
        <v>0</v>
      </c>
      <c r="U8" s="222">
        <f t="shared" si="3"/>
        <v>0</v>
      </c>
      <c r="V8" s="223">
        <f t="shared" si="4"/>
        <v>0</v>
      </c>
      <c r="X8" s="224">
        <v>137</v>
      </c>
      <c r="Y8" s="225">
        <v>6.9601</v>
      </c>
      <c r="Z8" s="226"/>
      <c r="AA8" s="227"/>
      <c r="AB8" s="228">
        <f aca="true" t="shared" si="5" ref="AB8:AB71">(Y8-Y9)/(X9-X8)</f>
        <v>0</v>
      </c>
      <c r="AC8" s="229" t="e">
        <f aca="true" t="shared" si="6" ref="AC8:AC71">(AA8-AA9)/(Z9-Z8)</f>
        <v>#DIV/0!</v>
      </c>
      <c r="AE8" s="230" t="s">
        <v>75</v>
      </c>
      <c r="AF8" s="231">
        <f>60*AVERAGE(AB28:AB34)</f>
        <v>0.8619428571428565</v>
      </c>
      <c r="AG8" s="232" t="e">
        <f>60*AVERAGE(AC12:AC36)</f>
        <v>#DIV/0!</v>
      </c>
      <c r="AL8" s="260">
        <v>38426</v>
      </c>
      <c r="AM8" s="261">
        <v>0.767824074074074</v>
      </c>
      <c r="AN8" s="259">
        <v>20</v>
      </c>
      <c r="AO8" s="259">
        <v>1000</v>
      </c>
      <c r="AP8" s="259">
        <v>-0.001</v>
      </c>
      <c r="AQ8" s="259">
        <v>-0.001</v>
      </c>
      <c r="AR8" s="259">
        <v>1000</v>
      </c>
      <c r="AS8" s="259">
        <v>0.009</v>
      </c>
      <c r="AT8" s="259">
        <v>-0.032</v>
      </c>
    </row>
    <row r="9" spans="1:46" ht="14.25" thickBot="1">
      <c r="A9" s="37" t="s">
        <v>23</v>
      </c>
      <c r="B9" s="128" t="s">
        <v>37</v>
      </c>
      <c r="C9" s="129" t="s">
        <v>38</v>
      </c>
      <c r="D9" s="91" t="s">
        <v>39</v>
      </c>
      <c r="E9" s="130" t="s">
        <v>40</v>
      </c>
      <c r="F9" s="131" t="s">
        <v>41</v>
      </c>
      <c r="G9" s="132" t="s">
        <v>42</v>
      </c>
      <c r="H9" s="128" t="s">
        <v>43</v>
      </c>
      <c r="I9" s="129" t="s">
        <v>44</v>
      </c>
      <c r="J9" s="91" t="s">
        <v>45</v>
      </c>
      <c r="K9" s="130" t="s">
        <v>46</v>
      </c>
      <c r="L9" s="129" t="s">
        <v>47</v>
      </c>
      <c r="M9" s="132" t="s">
        <v>78</v>
      </c>
      <c r="N9" s="284" t="s">
        <v>18</v>
      </c>
      <c r="O9" s="285"/>
      <c r="Q9" s="221">
        <v>230</v>
      </c>
      <c r="R9" s="107">
        <f t="shared" si="0"/>
        <v>0</v>
      </c>
      <c r="S9" s="107">
        <f t="shared" si="1"/>
        <v>0</v>
      </c>
      <c r="T9" s="107">
        <f t="shared" si="2"/>
        <v>0</v>
      </c>
      <c r="U9" s="222">
        <f t="shared" si="3"/>
        <v>0</v>
      </c>
      <c r="V9" s="223">
        <f t="shared" si="4"/>
        <v>0</v>
      </c>
      <c r="X9" s="224">
        <v>142</v>
      </c>
      <c r="Y9" s="225">
        <v>6.9601</v>
      </c>
      <c r="Z9" s="226"/>
      <c r="AA9" s="227"/>
      <c r="AB9" s="228">
        <f t="shared" si="5"/>
        <v>0.03691999999999993</v>
      </c>
      <c r="AC9" s="229" t="e">
        <f t="shared" si="6"/>
        <v>#DIV/0!</v>
      </c>
      <c r="AE9" s="116"/>
      <c r="AF9" s="117"/>
      <c r="AL9" s="260">
        <v>38426</v>
      </c>
      <c r="AM9" s="261">
        <v>0.7747685185185186</v>
      </c>
      <c r="AN9" s="259">
        <v>30</v>
      </c>
      <c r="AO9" s="259">
        <v>1000</v>
      </c>
      <c r="AP9" s="259">
        <v>-0.001</v>
      </c>
      <c r="AQ9" s="259">
        <v>-0.001</v>
      </c>
      <c r="AR9" s="259">
        <v>1000</v>
      </c>
      <c r="AS9" s="259">
        <v>-0.002</v>
      </c>
      <c r="AT9" s="259">
        <v>0</v>
      </c>
    </row>
    <row r="10" spans="1:46" ht="12.75">
      <c r="A10" s="133">
        <v>0</v>
      </c>
      <c r="B10" s="134">
        <v>172.6</v>
      </c>
      <c r="C10" s="135">
        <v>168.6</v>
      </c>
      <c r="D10" s="40">
        <v>170.9</v>
      </c>
      <c r="E10" s="136">
        <v>172.1</v>
      </c>
      <c r="F10" s="137">
        <v>171.4</v>
      </c>
      <c r="G10" s="138">
        <v>173.3</v>
      </c>
      <c r="H10" s="139">
        <v>192.5</v>
      </c>
      <c r="I10" s="140">
        <v>183.1</v>
      </c>
      <c r="J10" s="141">
        <v>184.2</v>
      </c>
      <c r="K10" s="142">
        <v>186.6</v>
      </c>
      <c r="L10" s="140">
        <v>188</v>
      </c>
      <c r="M10" s="138">
        <v>187.8</v>
      </c>
      <c r="N10" s="286"/>
      <c r="O10" s="287"/>
      <c r="Q10" s="221">
        <v>225</v>
      </c>
      <c r="R10" s="107">
        <f t="shared" si="0"/>
        <v>0</v>
      </c>
      <c r="S10" s="107">
        <f t="shared" si="1"/>
        <v>0</v>
      </c>
      <c r="T10" s="107">
        <f t="shared" si="2"/>
        <v>0</v>
      </c>
      <c r="U10" s="222">
        <f t="shared" si="3"/>
        <v>0</v>
      </c>
      <c r="V10" s="223">
        <f t="shared" si="4"/>
        <v>0</v>
      </c>
      <c r="X10" s="224">
        <v>147</v>
      </c>
      <c r="Y10" s="225">
        <v>6.7755</v>
      </c>
      <c r="Z10" s="226"/>
      <c r="AA10" s="227"/>
      <c r="AB10" s="228">
        <f t="shared" si="5"/>
        <v>0</v>
      </c>
      <c r="AC10" s="229" t="e">
        <f t="shared" si="6"/>
        <v>#DIV/0!</v>
      </c>
      <c r="AL10" s="260">
        <v>38426</v>
      </c>
      <c r="AM10" s="261">
        <v>0.7816666666666667</v>
      </c>
      <c r="AN10" s="259">
        <v>40</v>
      </c>
      <c r="AO10" s="259">
        <v>1200</v>
      </c>
      <c r="AP10" s="259">
        <v>0</v>
      </c>
      <c r="AQ10" s="259">
        <v>-0.001</v>
      </c>
      <c r="AR10" s="259">
        <v>1200</v>
      </c>
      <c r="AS10" s="259">
        <v>0.005</v>
      </c>
      <c r="AT10" s="259">
        <v>0.002</v>
      </c>
    </row>
    <row r="11" spans="1:46" ht="12.75">
      <c r="A11" s="143">
        <v>1</v>
      </c>
      <c r="B11" s="144">
        <v>175.7</v>
      </c>
      <c r="C11" s="145">
        <v>163.6</v>
      </c>
      <c r="D11" s="41">
        <v>168.6</v>
      </c>
      <c r="E11" s="146">
        <v>166.4</v>
      </c>
      <c r="F11" s="145">
        <v>167.8</v>
      </c>
      <c r="G11" s="147">
        <v>172.6</v>
      </c>
      <c r="H11" s="148">
        <v>186.3</v>
      </c>
      <c r="I11" s="149">
        <v>182.4</v>
      </c>
      <c r="J11" s="150">
        <v>180.9</v>
      </c>
      <c r="K11" s="151">
        <v>183.7</v>
      </c>
      <c r="L11" s="149">
        <v>188.8</v>
      </c>
      <c r="M11" s="147">
        <v>180.6</v>
      </c>
      <c r="N11" s="269"/>
      <c r="O11" s="296"/>
      <c r="Q11" s="221">
        <v>220</v>
      </c>
      <c r="R11" s="107">
        <f t="shared" si="0"/>
        <v>0</v>
      </c>
      <c r="S11" s="107">
        <f t="shared" si="1"/>
        <v>0</v>
      </c>
      <c r="T11" s="107">
        <f t="shared" si="2"/>
        <v>0</v>
      </c>
      <c r="U11" s="222">
        <f t="shared" si="3"/>
        <v>0</v>
      </c>
      <c r="V11" s="223">
        <f t="shared" si="4"/>
        <v>0</v>
      </c>
      <c r="X11" s="224">
        <v>152</v>
      </c>
      <c r="Y11" s="225">
        <v>6.7755</v>
      </c>
      <c r="Z11" s="226"/>
      <c r="AA11" s="227"/>
      <c r="AB11" s="228">
        <f t="shared" si="5"/>
        <v>0.03772000000000002</v>
      </c>
      <c r="AC11" s="229" t="e">
        <f t="shared" si="6"/>
        <v>#DIV/0!</v>
      </c>
      <c r="AL11" s="260">
        <v>38426</v>
      </c>
      <c r="AM11" s="261">
        <v>0.7886226851851852</v>
      </c>
      <c r="AN11" s="259">
        <v>50</v>
      </c>
      <c r="AO11" s="259">
        <v>1200</v>
      </c>
      <c r="AP11" s="259">
        <v>-0.002</v>
      </c>
      <c r="AQ11" s="259">
        <v>-0.001</v>
      </c>
      <c r="AR11" s="259">
        <v>1200</v>
      </c>
      <c r="AS11" s="259">
        <v>0.01</v>
      </c>
      <c r="AT11" s="259">
        <v>0.008</v>
      </c>
    </row>
    <row r="12" spans="1:46" ht="12.75">
      <c r="A12" s="143">
        <v>2</v>
      </c>
      <c r="B12" s="144">
        <v>168.2</v>
      </c>
      <c r="C12" s="145">
        <v>166.9</v>
      </c>
      <c r="D12" s="41">
        <v>169.5</v>
      </c>
      <c r="E12" s="146">
        <v>167.6</v>
      </c>
      <c r="F12" s="145">
        <v>166.2</v>
      </c>
      <c r="G12" s="147">
        <v>170.2</v>
      </c>
      <c r="H12" s="148">
        <v>178.7</v>
      </c>
      <c r="I12" s="149">
        <v>181.3</v>
      </c>
      <c r="J12" s="150">
        <v>181.6</v>
      </c>
      <c r="K12" s="151">
        <v>188.2</v>
      </c>
      <c r="L12" s="149">
        <v>189.2</v>
      </c>
      <c r="M12" s="147">
        <v>188.2</v>
      </c>
      <c r="N12" s="269"/>
      <c r="O12" s="296"/>
      <c r="Q12" s="221">
        <v>215</v>
      </c>
      <c r="R12" s="107">
        <f t="shared" si="0"/>
        <v>0</v>
      </c>
      <c r="S12" s="107">
        <f t="shared" si="1"/>
        <v>0</v>
      </c>
      <c r="T12" s="107">
        <f t="shared" si="2"/>
        <v>0</v>
      </c>
      <c r="U12" s="222">
        <f t="shared" si="3"/>
        <v>0</v>
      </c>
      <c r="V12" s="223">
        <f t="shared" si="4"/>
        <v>0</v>
      </c>
      <c r="X12" s="224">
        <v>157</v>
      </c>
      <c r="Y12" s="225">
        <v>6.5869</v>
      </c>
      <c r="Z12" s="226"/>
      <c r="AA12" s="227"/>
      <c r="AB12" s="228">
        <f t="shared" si="5"/>
        <v>0</v>
      </c>
      <c r="AC12" s="229" t="e">
        <f t="shared" si="6"/>
        <v>#DIV/0!</v>
      </c>
      <c r="AL12" s="260">
        <v>38426</v>
      </c>
      <c r="AM12" s="261">
        <v>0.7955092592592593</v>
      </c>
      <c r="AN12" s="259">
        <v>60</v>
      </c>
      <c r="AO12" s="259">
        <v>1350</v>
      </c>
      <c r="AP12" s="259">
        <v>-0.003</v>
      </c>
      <c r="AQ12" s="259">
        <v>-0.002</v>
      </c>
      <c r="AR12" s="259">
        <v>1350</v>
      </c>
      <c r="AS12" s="259">
        <v>0.007</v>
      </c>
      <c r="AT12" s="259">
        <v>0.021</v>
      </c>
    </row>
    <row r="13" spans="1:46" ht="12.75">
      <c r="A13" s="143">
        <v>3</v>
      </c>
      <c r="B13" s="144">
        <v>173.5</v>
      </c>
      <c r="C13" s="145">
        <v>172.9</v>
      </c>
      <c r="D13" s="41">
        <v>169.9</v>
      </c>
      <c r="E13" s="146">
        <v>170.3</v>
      </c>
      <c r="F13" s="145">
        <v>169.7</v>
      </c>
      <c r="G13" s="147">
        <v>173.2</v>
      </c>
      <c r="H13" s="148">
        <v>183.4</v>
      </c>
      <c r="I13" s="149">
        <v>176.5</v>
      </c>
      <c r="J13" s="150">
        <v>179.8</v>
      </c>
      <c r="K13" s="151">
        <v>191.1</v>
      </c>
      <c r="L13" s="149">
        <v>192.5</v>
      </c>
      <c r="M13" s="147">
        <v>187.2</v>
      </c>
      <c r="N13" s="269"/>
      <c r="O13" s="296"/>
      <c r="Q13" s="221">
        <v>210</v>
      </c>
      <c r="R13" s="107">
        <f t="shared" si="0"/>
        <v>0</v>
      </c>
      <c r="S13" s="107">
        <f t="shared" si="1"/>
        <v>0</v>
      </c>
      <c r="T13" s="107">
        <f t="shared" si="2"/>
        <v>0</v>
      </c>
      <c r="U13" s="222">
        <f t="shared" si="3"/>
        <v>0</v>
      </c>
      <c r="V13" s="223">
        <f t="shared" si="4"/>
        <v>0</v>
      </c>
      <c r="X13" s="224">
        <v>162</v>
      </c>
      <c r="Y13" s="225">
        <v>6.5869</v>
      </c>
      <c r="Z13" s="226"/>
      <c r="AA13" s="227"/>
      <c r="AB13" s="228">
        <f t="shared" si="5"/>
        <v>0.03762000000000008</v>
      </c>
      <c r="AC13" s="229" t="e">
        <f t="shared" si="6"/>
        <v>#DIV/0!</v>
      </c>
      <c r="AL13" s="260">
        <v>38426</v>
      </c>
      <c r="AM13" s="261">
        <v>0.8024537037037037</v>
      </c>
      <c r="AN13" s="259">
        <v>70</v>
      </c>
      <c r="AO13" s="259">
        <v>1350</v>
      </c>
      <c r="AP13" s="259">
        <v>-0.003</v>
      </c>
      <c r="AQ13" s="259">
        <v>-0.002</v>
      </c>
      <c r="AR13" s="259">
        <v>1350</v>
      </c>
      <c r="AS13" s="259">
        <v>-0.012</v>
      </c>
      <c r="AT13" s="259">
        <v>0.008</v>
      </c>
    </row>
    <row r="14" spans="1:46" ht="12.75">
      <c r="A14" s="143">
        <v>4</v>
      </c>
      <c r="B14" s="144">
        <v>172.4</v>
      </c>
      <c r="C14" s="145">
        <v>167.6</v>
      </c>
      <c r="D14" s="41">
        <v>169</v>
      </c>
      <c r="E14" s="146">
        <v>171.1</v>
      </c>
      <c r="F14" s="145">
        <v>168.4</v>
      </c>
      <c r="G14" s="147">
        <v>173.5</v>
      </c>
      <c r="H14" s="148">
        <v>182.7</v>
      </c>
      <c r="I14" s="149">
        <v>180.4</v>
      </c>
      <c r="J14" s="150">
        <v>181.5</v>
      </c>
      <c r="K14" s="151">
        <v>190.8</v>
      </c>
      <c r="L14" s="149">
        <v>189.8</v>
      </c>
      <c r="M14" s="147">
        <v>188.5</v>
      </c>
      <c r="N14" s="269"/>
      <c r="O14" s="296"/>
      <c r="Q14" s="221">
        <v>205</v>
      </c>
      <c r="R14" s="107">
        <f t="shared" si="0"/>
        <v>0</v>
      </c>
      <c r="S14" s="107">
        <f t="shared" si="1"/>
        <v>0</v>
      </c>
      <c r="T14" s="107">
        <f t="shared" si="2"/>
        <v>3</v>
      </c>
      <c r="U14" s="222">
        <f t="shared" si="3"/>
        <v>0</v>
      </c>
      <c r="V14" s="223">
        <f t="shared" si="4"/>
        <v>3</v>
      </c>
      <c r="X14" s="224">
        <v>167</v>
      </c>
      <c r="Y14" s="225">
        <v>6.3988</v>
      </c>
      <c r="Z14" s="226"/>
      <c r="AA14" s="227"/>
      <c r="AB14" s="228">
        <f t="shared" si="5"/>
        <v>0</v>
      </c>
      <c r="AC14" s="229" t="e">
        <f t="shared" si="6"/>
        <v>#DIV/0!</v>
      </c>
      <c r="AL14" s="260">
        <v>38426</v>
      </c>
      <c r="AM14" s="261">
        <v>0.8093981481481481</v>
      </c>
      <c r="AN14" s="259">
        <v>80</v>
      </c>
      <c r="AO14" s="259">
        <v>1350</v>
      </c>
      <c r="AP14" s="259">
        <v>-0.002</v>
      </c>
      <c r="AQ14" s="259">
        <v>-0.002</v>
      </c>
      <c r="AR14" s="259">
        <v>1350</v>
      </c>
      <c r="AS14" s="259">
        <v>-0.001</v>
      </c>
      <c r="AT14" s="259">
        <v>0</v>
      </c>
    </row>
    <row r="15" spans="1:46" ht="12.75">
      <c r="A15" s="143">
        <v>5</v>
      </c>
      <c r="B15" s="144">
        <v>174</v>
      </c>
      <c r="C15" s="145">
        <v>171.5</v>
      </c>
      <c r="D15" s="41">
        <v>168.7</v>
      </c>
      <c r="E15" s="146">
        <v>165.1</v>
      </c>
      <c r="F15" s="145">
        <v>168.9</v>
      </c>
      <c r="G15" s="147">
        <v>172.1</v>
      </c>
      <c r="H15" s="148">
        <v>189</v>
      </c>
      <c r="I15" s="149">
        <v>181.3</v>
      </c>
      <c r="J15" s="150">
        <v>183.1</v>
      </c>
      <c r="K15" s="151">
        <v>191.3</v>
      </c>
      <c r="L15" s="149">
        <v>189.8</v>
      </c>
      <c r="M15" s="147">
        <v>190.7</v>
      </c>
      <c r="N15" s="269"/>
      <c r="O15" s="296"/>
      <c r="Q15" s="221">
        <v>200</v>
      </c>
      <c r="R15" s="107">
        <f t="shared" si="0"/>
        <v>0</v>
      </c>
      <c r="S15" s="107">
        <f t="shared" si="1"/>
        <v>0</v>
      </c>
      <c r="T15" s="107">
        <f t="shared" si="2"/>
        <v>9</v>
      </c>
      <c r="U15" s="222">
        <f t="shared" si="3"/>
        <v>17</v>
      </c>
      <c r="V15" s="223">
        <f t="shared" si="4"/>
        <v>26</v>
      </c>
      <c r="X15" s="224">
        <v>172</v>
      </c>
      <c r="Y15" s="225">
        <v>6.3988</v>
      </c>
      <c r="Z15" s="226"/>
      <c r="AA15" s="227"/>
      <c r="AB15" s="228">
        <f t="shared" si="5"/>
        <v>0.04149999999999991</v>
      </c>
      <c r="AC15" s="229" t="e">
        <f t="shared" si="6"/>
        <v>#DIV/0!</v>
      </c>
      <c r="AL15" s="260">
        <v>38426</v>
      </c>
      <c r="AM15" s="261">
        <v>0.8163425925925926</v>
      </c>
      <c r="AN15" s="259">
        <v>90</v>
      </c>
      <c r="AO15" s="259">
        <v>1350</v>
      </c>
      <c r="AP15" s="259">
        <v>-0.002</v>
      </c>
      <c r="AQ15" s="259">
        <v>-0.001</v>
      </c>
      <c r="AR15" s="259">
        <v>1350</v>
      </c>
      <c r="AS15" s="259">
        <v>0.013</v>
      </c>
      <c r="AT15" s="259">
        <v>0.017</v>
      </c>
    </row>
    <row r="16" spans="1:46" ht="12.75">
      <c r="A16" s="143">
        <v>6</v>
      </c>
      <c r="B16" s="144">
        <v>170.2</v>
      </c>
      <c r="C16" s="145">
        <v>167.1</v>
      </c>
      <c r="D16" s="41">
        <v>167.7</v>
      </c>
      <c r="E16" s="146">
        <v>171.8</v>
      </c>
      <c r="F16" s="145">
        <v>171.5</v>
      </c>
      <c r="G16" s="147">
        <v>168.3</v>
      </c>
      <c r="H16" s="148">
        <v>193.8</v>
      </c>
      <c r="I16" s="149">
        <v>183</v>
      </c>
      <c r="J16" s="150">
        <v>188</v>
      </c>
      <c r="K16" s="151">
        <v>185.7</v>
      </c>
      <c r="L16" s="149">
        <v>184.8</v>
      </c>
      <c r="M16" s="147">
        <v>185.7</v>
      </c>
      <c r="N16" s="269"/>
      <c r="O16" s="296"/>
      <c r="Q16" s="221">
        <v>195</v>
      </c>
      <c r="R16" s="107">
        <f t="shared" si="0"/>
        <v>1</v>
      </c>
      <c r="S16" s="107">
        <f t="shared" si="1"/>
        <v>0</v>
      </c>
      <c r="T16" s="107">
        <f t="shared" si="2"/>
        <v>43</v>
      </c>
      <c r="U16" s="222">
        <f t="shared" si="3"/>
        <v>65</v>
      </c>
      <c r="V16" s="223">
        <f t="shared" si="4"/>
        <v>109</v>
      </c>
      <c r="X16" s="224">
        <v>177</v>
      </c>
      <c r="Y16" s="225">
        <v>6.1913</v>
      </c>
      <c r="Z16" s="226"/>
      <c r="AA16" s="227"/>
      <c r="AB16" s="228">
        <f t="shared" si="5"/>
        <v>0</v>
      </c>
      <c r="AC16" s="229" t="e">
        <f t="shared" si="6"/>
        <v>#DIV/0!</v>
      </c>
      <c r="AL16" s="260">
        <v>38426</v>
      </c>
      <c r="AM16" s="261">
        <v>0.8232870370370371</v>
      </c>
      <c r="AN16" s="259">
        <v>100</v>
      </c>
      <c r="AO16" s="259">
        <v>1350</v>
      </c>
      <c r="AP16" s="259">
        <v>-0.001</v>
      </c>
      <c r="AQ16" s="259">
        <v>-0.001</v>
      </c>
      <c r="AR16" s="259">
        <v>1350</v>
      </c>
      <c r="AS16" s="259">
        <v>0.003</v>
      </c>
      <c r="AT16" s="259">
        <v>-0.028</v>
      </c>
    </row>
    <row r="17" spans="1:46" ht="12.75">
      <c r="A17" s="143">
        <v>7</v>
      </c>
      <c r="B17" s="144">
        <v>174.7</v>
      </c>
      <c r="C17" s="145">
        <v>168.3</v>
      </c>
      <c r="D17" s="41">
        <v>168.9</v>
      </c>
      <c r="E17" s="146">
        <v>172.9</v>
      </c>
      <c r="F17" s="145">
        <v>170.2</v>
      </c>
      <c r="G17" s="147">
        <v>172.1</v>
      </c>
      <c r="H17" s="148">
        <v>189</v>
      </c>
      <c r="I17" s="149">
        <v>181.8</v>
      </c>
      <c r="J17" s="150">
        <v>185.3</v>
      </c>
      <c r="K17" s="151">
        <v>183.7</v>
      </c>
      <c r="L17" s="149">
        <v>189.8</v>
      </c>
      <c r="M17" s="147">
        <v>185.5</v>
      </c>
      <c r="N17" s="269"/>
      <c r="O17" s="296"/>
      <c r="Q17" s="221">
        <v>190</v>
      </c>
      <c r="R17" s="107">
        <f t="shared" si="0"/>
        <v>5</v>
      </c>
      <c r="S17" s="107">
        <f t="shared" si="1"/>
        <v>0</v>
      </c>
      <c r="T17" s="107">
        <f t="shared" si="2"/>
        <v>60</v>
      </c>
      <c r="U17" s="222">
        <f t="shared" si="3"/>
        <v>84</v>
      </c>
      <c r="V17" s="223">
        <f t="shared" si="4"/>
        <v>149</v>
      </c>
      <c r="X17" s="224">
        <v>182</v>
      </c>
      <c r="Y17" s="225">
        <v>6.1913</v>
      </c>
      <c r="Z17" s="226"/>
      <c r="AA17" s="227"/>
      <c r="AB17" s="228">
        <f t="shared" si="5"/>
        <v>0.03396000000000008</v>
      </c>
      <c r="AC17" s="229" t="e">
        <f t="shared" si="6"/>
        <v>#DIV/0!</v>
      </c>
      <c r="AL17" s="260">
        <v>38426</v>
      </c>
      <c r="AM17" s="261">
        <v>0.8302314814814814</v>
      </c>
      <c r="AN17" s="259">
        <v>110</v>
      </c>
      <c r="AO17" s="259">
        <v>1350</v>
      </c>
      <c r="AP17" s="259">
        <v>-0.001</v>
      </c>
      <c r="AQ17" s="259">
        <v>-0.001</v>
      </c>
      <c r="AR17" s="259">
        <v>1350</v>
      </c>
      <c r="AS17" s="259">
        <v>-0.001</v>
      </c>
      <c r="AT17" s="259">
        <v>-0.028</v>
      </c>
    </row>
    <row r="18" spans="1:46" ht="12.75">
      <c r="A18" s="143">
        <v>8</v>
      </c>
      <c r="B18" s="144">
        <v>171.7</v>
      </c>
      <c r="C18" s="145">
        <v>168.2</v>
      </c>
      <c r="D18" s="41">
        <v>169.6</v>
      </c>
      <c r="E18" s="146">
        <v>170.6</v>
      </c>
      <c r="F18" s="145">
        <v>171</v>
      </c>
      <c r="G18" s="147">
        <v>172.9</v>
      </c>
      <c r="H18" s="148">
        <v>200.2</v>
      </c>
      <c r="I18" s="149">
        <v>185.7</v>
      </c>
      <c r="J18" s="150">
        <v>192.3</v>
      </c>
      <c r="K18" s="151">
        <v>188.1</v>
      </c>
      <c r="L18" s="149">
        <v>188.4</v>
      </c>
      <c r="M18" s="147">
        <v>189.3</v>
      </c>
      <c r="N18" s="269"/>
      <c r="O18" s="296"/>
      <c r="Q18" s="221">
        <v>185</v>
      </c>
      <c r="R18" s="107">
        <f t="shared" si="0"/>
        <v>8</v>
      </c>
      <c r="S18" s="107">
        <f t="shared" si="1"/>
        <v>2</v>
      </c>
      <c r="T18" s="107">
        <f t="shared" si="2"/>
        <v>65</v>
      </c>
      <c r="U18" s="222">
        <f t="shared" si="3"/>
        <v>25</v>
      </c>
      <c r="V18" s="223">
        <f t="shared" si="4"/>
        <v>100</v>
      </c>
      <c r="X18" s="224">
        <v>187</v>
      </c>
      <c r="Y18" s="225">
        <v>6.0215</v>
      </c>
      <c r="Z18" s="226"/>
      <c r="AA18" s="227"/>
      <c r="AB18" s="228">
        <f t="shared" si="5"/>
        <v>0</v>
      </c>
      <c r="AC18" s="229" t="e">
        <f t="shared" si="6"/>
        <v>#DIV/0!</v>
      </c>
      <c r="AL18" s="260">
        <v>38426</v>
      </c>
      <c r="AM18" s="261">
        <v>0.8371759259259259</v>
      </c>
      <c r="AN18" s="259">
        <v>120</v>
      </c>
      <c r="AO18" s="259">
        <v>1350</v>
      </c>
      <c r="AP18" s="259">
        <v>-0.001</v>
      </c>
      <c r="AQ18" s="259">
        <v>-0.002</v>
      </c>
      <c r="AR18" s="259">
        <v>1350</v>
      </c>
      <c r="AS18" s="259">
        <v>-0.008</v>
      </c>
      <c r="AT18" s="259">
        <v>0.023</v>
      </c>
    </row>
    <row r="19" spans="1:46" ht="12.75">
      <c r="A19" s="143">
        <v>9</v>
      </c>
      <c r="B19" s="144">
        <v>174.8</v>
      </c>
      <c r="C19" s="145">
        <v>172.5</v>
      </c>
      <c r="D19" s="41">
        <v>168</v>
      </c>
      <c r="E19" s="146">
        <v>172.3</v>
      </c>
      <c r="F19" s="145">
        <v>169.5</v>
      </c>
      <c r="G19" s="147">
        <v>174.1</v>
      </c>
      <c r="H19" s="148">
        <v>195</v>
      </c>
      <c r="I19" s="149">
        <v>182.2</v>
      </c>
      <c r="J19" s="150">
        <v>187.1</v>
      </c>
      <c r="K19" s="151">
        <v>192.7</v>
      </c>
      <c r="L19" s="149">
        <v>193</v>
      </c>
      <c r="M19" s="147">
        <v>194</v>
      </c>
      <c r="N19" s="269"/>
      <c r="O19" s="296"/>
      <c r="Q19" s="221">
        <v>180</v>
      </c>
      <c r="R19" s="107">
        <f t="shared" si="0"/>
        <v>32</v>
      </c>
      <c r="S19" s="107">
        <f t="shared" si="1"/>
        <v>31</v>
      </c>
      <c r="T19" s="107">
        <f t="shared" si="2"/>
        <v>12</v>
      </c>
      <c r="U19" s="222">
        <f t="shared" si="3"/>
        <v>1</v>
      </c>
      <c r="V19" s="223">
        <f t="shared" si="4"/>
        <v>76</v>
      </c>
      <c r="X19" s="224">
        <v>192</v>
      </c>
      <c r="Y19" s="225">
        <v>6.0215</v>
      </c>
      <c r="Z19" s="226"/>
      <c r="AA19" s="227"/>
      <c r="AB19" s="228">
        <f t="shared" si="5"/>
        <v>0.033279999999999886</v>
      </c>
      <c r="AC19" s="229" t="e">
        <f t="shared" si="6"/>
        <v>#DIV/0!</v>
      </c>
      <c r="AL19" s="260">
        <v>38426</v>
      </c>
      <c r="AM19" s="261">
        <v>0.8441203703703705</v>
      </c>
      <c r="AN19" s="259">
        <v>130</v>
      </c>
      <c r="AO19" s="259">
        <v>1350</v>
      </c>
      <c r="AP19" s="259">
        <v>-0.002</v>
      </c>
      <c r="AQ19" s="259">
        <v>-0.001</v>
      </c>
      <c r="AR19" s="259">
        <v>1350</v>
      </c>
      <c r="AS19" s="259">
        <v>0.021</v>
      </c>
      <c r="AT19" s="259">
        <v>-0.015</v>
      </c>
    </row>
    <row r="20" spans="1:46" ht="12.75">
      <c r="A20" s="143">
        <v>10</v>
      </c>
      <c r="B20" s="144">
        <v>174.1</v>
      </c>
      <c r="C20" s="145">
        <v>169.7</v>
      </c>
      <c r="D20" s="41">
        <v>169.7</v>
      </c>
      <c r="E20" s="146">
        <v>167.3</v>
      </c>
      <c r="F20" s="145">
        <v>171.5</v>
      </c>
      <c r="G20" s="147">
        <v>170.7</v>
      </c>
      <c r="H20" s="148">
        <v>191.7</v>
      </c>
      <c r="I20" s="149">
        <v>187.7</v>
      </c>
      <c r="J20" s="150">
        <v>191.9</v>
      </c>
      <c r="K20" s="151">
        <v>191.8</v>
      </c>
      <c r="L20" s="149">
        <v>194.1</v>
      </c>
      <c r="M20" s="147">
        <v>188.5</v>
      </c>
      <c r="N20" s="269"/>
      <c r="O20" s="296"/>
      <c r="Q20" s="221">
        <v>175</v>
      </c>
      <c r="R20" s="107">
        <f t="shared" si="0"/>
        <v>64</v>
      </c>
      <c r="S20" s="107">
        <f t="shared" si="1"/>
        <v>119</v>
      </c>
      <c r="T20" s="107">
        <f t="shared" si="2"/>
        <v>0</v>
      </c>
      <c r="U20" s="222">
        <f t="shared" si="3"/>
        <v>0</v>
      </c>
      <c r="V20" s="223">
        <f t="shared" si="4"/>
        <v>183</v>
      </c>
      <c r="X20" s="224">
        <v>197</v>
      </c>
      <c r="Y20" s="225">
        <v>5.8551</v>
      </c>
      <c r="Z20" s="226"/>
      <c r="AA20" s="227"/>
      <c r="AB20" s="228">
        <f t="shared" si="5"/>
        <v>0</v>
      </c>
      <c r="AC20" s="229" t="e">
        <f t="shared" si="6"/>
        <v>#DIV/0!</v>
      </c>
      <c r="AL20" s="260">
        <v>38426</v>
      </c>
      <c r="AM20" s="261">
        <v>0.8510648148148148</v>
      </c>
      <c r="AN20" s="259">
        <v>140</v>
      </c>
      <c r="AO20" s="259">
        <v>1350</v>
      </c>
      <c r="AP20" s="259">
        <v>-0.001</v>
      </c>
      <c r="AQ20" s="259">
        <v>-0.002</v>
      </c>
      <c r="AR20" s="259">
        <v>1350</v>
      </c>
      <c r="AS20" s="259">
        <v>-0.008</v>
      </c>
      <c r="AT20" s="259">
        <v>-0.011</v>
      </c>
    </row>
    <row r="21" spans="1:46" ht="12.75">
      <c r="A21" s="143">
        <v>11</v>
      </c>
      <c r="B21" s="144">
        <v>175.9</v>
      </c>
      <c r="C21" s="145">
        <v>168.1</v>
      </c>
      <c r="D21" s="41">
        <v>170.5</v>
      </c>
      <c r="E21" s="146">
        <v>172</v>
      </c>
      <c r="F21" s="145">
        <v>172.5</v>
      </c>
      <c r="G21" s="147">
        <v>176.7</v>
      </c>
      <c r="H21" s="148">
        <v>193.8</v>
      </c>
      <c r="I21" s="149">
        <v>183.5</v>
      </c>
      <c r="J21" s="150">
        <v>192.2</v>
      </c>
      <c r="K21" s="151">
        <v>187.3</v>
      </c>
      <c r="L21" s="149">
        <v>181.2</v>
      </c>
      <c r="M21" s="147">
        <v>185.9</v>
      </c>
      <c r="N21" s="269"/>
      <c r="O21" s="296"/>
      <c r="Q21" s="221">
        <v>170</v>
      </c>
      <c r="R21" s="107">
        <f t="shared" si="0"/>
        <v>76</v>
      </c>
      <c r="S21" s="107">
        <f t="shared" si="1"/>
        <v>40</v>
      </c>
      <c r="T21" s="107">
        <f t="shared" si="2"/>
        <v>0</v>
      </c>
      <c r="U21" s="222">
        <f t="shared" si="3"/>
        <v>0</v>
      </c>
      <c r="V21" s="223">
        <f t="shared" si="4"/>
        <v>116</v>
      </c>
      <c r="X21" s="224">
        <v>202</v>
      </c>
      <c r="Y21" s="225">
        <v>5.8551</v>
      </c>
      <c r="Z21" s="226"/>
      <c r="AA21" s="227"/>
      <c r="AB21" s="228">
        <f t="shared" si="5"/>
        <v>0.03445999999999998</v>
      </c>
      <c r="AC21" s="229" t="e">
        <f t="shared" si="6"/>
        <v>#DIV/0!</v>
      </c>
      <c r="AL21" s="260">
        <v>38426</v>
      </c>
      <c r="AM21" s="261">
        <v>0.8580208333333333</v>
      </c>
      <c r="AN21" s="259">
        <v>150</v>
      </c>
      <c r="AO21" s="259">
        <v>1350</v>
      </c>
      <c r="AP21" s="259">
        <v>-0.001</v>
      </c>
      <c r="AQ21" s="259">
        <v>0</v>
      </c>
      <c r="AR21" s="259">
        <v>1350</v>
      </c>
      <c r="AS21" s="259">
        <v>-0.008</v>
      </c>
      <c r="AT21" s="259">
        <v>-0.012</v>
      </c>
    </row>
    <row r="22" spans="1:46" ht="12.75">
      <c r="A22" s="143">
        <v>12</v>
      </c>
      <c r="B22" s="144">
        <v>178.9</v>
      </c>
      <c r="C22" s="145">
        <v>169.5</v>
      </c>
      <c r="D22" s="41">
        <v>170.7</v>
      </c>
      <c r="E22" s="146">
        <v>172.5</v>
      </c>
      <c r="F22" s="145">
        <v>175</v>
      </c>
      <c r="G22" s="147">
        <v>172.6</v>
      </c>
      <c r="H22" s="148">
        <v>189.8</v>
      </c>
      <c r="I22" s="149">
        <v>183.8</v>
      </c>
      <c r="J22" s="150">
        <v>187.9</v>
      </c>
      <c r="K22" s="151">
        <v>190</v>
      </c>
      <c r="L22" s="149">
        <v>186.7</v>
      </c>
      <c r="M22" s="147">
        <v>182.9</v>
      </c>
      <c r="N22" s="269"/>
      <c r="O22" s="296"/>
      <c r="Q22" s="221">
        <v>165</v>
      </c>
      <c r="R22" s="107">
        <f t="shared" si="0"/>
        <v>6</v>
      </c>
      <c r="S22" s="107">
        <f t="shared" si="1"/>
        <v>0</v>
      </c>
      <c r="T22" s="107">
        <f t="shared" si="2"/>
        <v>0</v>
      </c>
      <c r="U22" s="222">
        <f t="shared" si="3"/>
        <v>0</v>
      </c>
      <c r="V22" s="223">
        <f t="shared" si="4"/>
        <v>6</v>
      </c>
      <c r="X22" s="224">
        <v>207</v>
      </c>
      <c r="Y22" s="225">
        <v>5.6828</v>
      </c>
      <c r="Z22" s="226"/>
      <c r="AA22" s="227"/>
      <c r="AB22" s="228">
        <f t="shared" si="5"/>
        <v>0</v>
      </c>
      <c r="AC22" s="229" t="e">
        <f t="shared" si="6"/>
        <v>#DIV/0!</v>
      </c>
      <c r="AL22" s="260">
        <v>38426</v>
      </c>
      <c r="AM22" s="261">
        <v>0.8649652777777778</v>
      </c>
      <c r="AN22" s="259">
        <v>160</v>
      </c>
      <c r="AO22" s="259">
        <v>1350</v>
      </c>
      <c r="AP22" s="259">
        <v>-0.002</v>
      </c>
      <c r="AQ22" s="259">
        <v>-0.001</v>
      </c>
      <c r="AR22" s="259">
        <v>1350</v>
      </c>
      <c r="AS22" s="259">
        <v>0.009</v>
      </c>
      <c r="AT22" s="259">
        <v>-0.012</v>
      </c>
    </row>
    <row r="23" spans="1:46" ht="12.75">
      <c r="A23" s="143">
        <v>13</v>
      </c>
      <c r="B23" s="144">
        <v>177.9</v>
      </c>
      <c r="C23" s="145">
        <v>168.5</v>
      </c>
      <c r="D23" s="41">
        <v>170.9</v>
      </c>
      <c r="E23" s="146">
        <v>171.6</v>
      </c>
      <c r="F23" s="145">
        <v>171.6</v>
      </c>
      <c r="G23" s="147">
        <v>174.4</v>
      </c>
      <c r="H23" s="148">
        <v>197.7</v>
      </c>
      <c r="I23" s="149">
        <v>184.4</v>
      </c>
      <c r="J23" s="150">
        <v>186.6</v>
      </c>
      <c r="K23" s="151">
        <v>198.8</v>
      </c>
      <c r="L23" s="149">
        <v>185.3</v>
      </c>
      <c r="M23" s="147">
        <v>187.4</v>
      </c>
      <c r="N23" s="269"/>
      <c r="O23" s="296"/>
      <c r="Q23" s="221">
        <v>160</v>
      </c>
      <c r="R23" s="107">
        <f t="shared" si="0"/>
        <v>0</v>
      </c>
      <c r="S23" s="107">
        <f t="shared" si="1"/>
        <v>0</v>
      </c>
      <c r="T23" s="107">
        <f t="shared" si="2"/>
        <v>0</v>
      </c>
      <c r="U23" s="222">
        <f t="shared" si="3"/>
        <v>0</v>
      </c>
      <c r="V23" s="223">
        <f t="shared" si="4"/>
        <v>0</v>
      </c>
      <c r="X23" s="224">
        <v>212</v>
      </c>
      <c r="Y23" s="225">
        <v>5.6828</v>
      </c>
      <c r="Z23" s="226"/>
      <c r="AA23" s="227"/>
      <c r="AB23" s="228">
        <f t="shared" si="5"/>
        <v>0.03760000000000012</v>
      </c>
      <c r="AC23" s="229" t="e">
        <f t="shared" si="6"/>
        <v>#DIV/0!</v>
      </c>
      <c r="AL23" s="260">
        <v>38426</v>
      </c>
      <c r="AM23" s="261">
        <v>0.8719097222222222</v>
      </c>
      <c r="AN23" s="259">
        <v>170</v>
      </c>
      <c r="AO23" s="259">
        <v>1350</v>
      </c>
      <c r="AP23" s="259">
        <v>-0.001</v>
      </c>
      <c r="AQ23" s="259">
        <v>0</v>
      </c>
      <c r="AR23" s="259">
        <v>1350</v>
      </c>
      <c r="AS23" s="259">
        <v>-0.013</v>
      </c>
      <c r="AT23" s="259">
        <v>-0.004</v>
      </c>
    </row>
    <row r="24" spans="1:46" ht="12.75">
      <c r="A24" s="143">
        <v>14</v>
      </c>
      <c r="B24" s="144">
        <v>176.4</v>
      </c>
      <c r="C24" s="145">
        <v>169.9</v>
      </c>
      <c r="D24" s="41">
        <v>172.9</v>
      </c>
      <c r="E24" s="146">
        <v>172</v>
      </c>
      <c r="F24" s="145">
        <v>171.9</v>
      </c>
      <c r="G24" s="147">
        <v>172.4</v>
      </c>
      <c r="H24" s="148">
        <v>188.2</v>
      </c>
      <c r="I24" s="149">
        <v>180.1</v>
      </c>
      <c r="J24" s="150">
        <v>184.4</v>
      </c>
      <c r="K24" s="151">
        <v>195.6</v>
      </c>
      <c r="L24" s="149">
        <v>189.5</v>
      </c>
      <c r="M24" s="147">
        <v>182.2</v>
      </c>
      <c r="N24" s="269"/>
      <c r="O24" s="296"/>
      <c r="Q24" s="221">
        <v>155</v>
      </c>
      <c r="R24" s="107">
        <f t="shared" si="0"/>
        <v>0</v>
      </c>
      <c r="S24" s="107">
        <f t="shared" si="1"/>
        <v>0</v>
      </c>
      <c r="T24" s="107">
        <f t="shared" si="2"/>
        <v>0</v>
      </c>
      <c r="U24" s="222">
        <f t="shared" si="3"/>
        <v>0</v>
      </c>
      <c r="V24" s="223">
        <f t="shared" si="4"/>
        <v>0</v>
      </c>
      <c r="X24" s="224">
        <v>217</v>
      </c>
      <c r="Y24" s="225">
        <v>5.4948</v>
      </c>
      <c r="Z24" s="226"/>
      <c r="AA24" s="227"/>
      <c r="AB24" s="228">
        <f t="shared" si="5"/>
        <v>0</v>
      </c>
      <c r="AC24" s="229" t="e">
        <f t="shared" si="6"/>
        <v>#DIV/0!</v>
      </c>
      <c r="AL24" s="260">
        <v>38426</v>
      </c>
      <c r="AM24" s="261">
        <v>0.8788541666666667</v>
      </c>
      <c r="AN24" s="259">
        <v>180</v>
      </c>
      <c r="AO24" s="259">
        <v>1350</v>
      </c>
      <c r="AP24" s="259">
        <v>-0.001</v>
      </c>
      <c r="AQ24" s="259">
        <v>-0.001</v>
      </c>
      <c r="AR24" s="259">
        <v>1350</v>
      </c>
      <c r="AS24" s="259">
        <v>0.001</v>
      </c>
      <c r="AT24" s="259">
        <v>-0.02</v>
      </c>
    </row>
    <row r="25" spans="1:46" ht="12.75">
      <c r="A25" s="143">
        <v>15</v>
      </c>
      <c r="B25" s="144">
        <v>173.8</v>
      </c>
      <c r="C25" s="145">
        <v>170.9</v>
      </c>
      <c r="D25" s="41">
        <v>169.9</v>
      </c>
      <c r="E25" s="146">
        <v>169.8</v>
      </c>
      <c r="F25" s="145">
        <v>175.7</v>
      </c>
      <c r="G25" s="147">
        <v>171.5</v>
      </c>
      <c r="H25" s="148">
        <v>188.2</v>
      </c>
      <c r="I25" s="149">
        <v>180.1</v>
      </c>
      <c r="J25" s="150">
        <v>182</v>
      </c>
      <c r="K25" s="151">
        <v>196.1</v>
      </c>
      <c r="L25" s="149">
        <v>194.1</v>
      </c>
      <c r="M25" s="147">
        <v>194.5</v>
      </c>
      <c r="N25" s="269"/>
      <c r="O25" s="296"/>
      <c r="Q25" s="221">
        <v>150</v>
      </c>
      <c r="R25" s="107">
        <f t="shared" si="0"/>
        <v>0</v>
      </c>
      <c r="S25" s="107">
        <f t="shared" si="1"/>
        <v>0</v>
      </c>
      <c r="T25" s="107">
        <f t="shared" si="2"/>
        <v>0</v>
      </c>
      <c r="U25" s="222">
        <f t="shared" si="3"/>
        <v>0</v>
      </c>
      <c r="V25" s="223">
        <f t="shared" si="4"/>
        <v>0</v>
      </c>
      <c r="X25" s="224">
        <v>222</v>
      </c>
      <c r="Y25" s="225">
        <v>5.4948</v>
      </c>
      <c r="Z25" s="226"/>
      <c r="AA25" s="227"/>
      <c r="AB25" s="228">
        <f t="shared" si="5"/>
        <v>0.03745999999999992</v>
      </c>
      <c r="AC25" s="229" t="e">
        <f t="shared" si="6"/>
        <v>#DIV/0!</v>
      </c>
      <c r="AL25" s="260">
        <v>38426</v>
      </c>
      <c r="AM25" s="261">
        <v>0.885798611111111</v>
      </c>
      <c r="AN25" s="259">
        <v>190</v>
      </c>
      <c r="AO25" s="259">
        <v>1350</v>
      </c>
      <c r="AP25" s="259">
        <v>-0.001</v>
      </c>
      <c r="AQ25" s="259">
        <v>-0.001</v>
      </c>
      <c r="AR25" s="259">
        <v>1350</v>
      </c>
      <c r="AS25" s="259">
        <v>0.003</v>
      </c>
      <c r="AT25" s="259">
        <v>-0.032</v>
      </c>
    </row>
    <row r="26" spans="1:46" ht="12.75">
      <c r="A26" s="143">
        <v>16</v>
      </c>
      <c r="B26" s="144">
        <v>174.9</v>
      </c>
      <c r="C26" s="145">
        <v>172.9</v>
      </c>
      <c r="D26" s="41">
        <v>172.5</v>
      </c>
      <c r="E26" s="146">
        <v>173.9</v>
      </c>
      <c r="F26" s="145">
        <v>171.5</v>
      </c>
      <c r="G26" s="147">
        <v>174</v>
      </c>
      <c r="H26" s="148">
        <v>191.1</v>
      </c>
      <c r="I26" s="149">
        <v>184</v>
      </c>
      <c r="J26" s="150">
        <v>183.4</v>
      </c>
      <c r="K26" s="151">
        <v>193.1</v>
      </c>
      <c r="L26" s="149">
        <v>185.4</v>
      </c>
      <c r="M26" s="147">
        <v>187.4</v>
      </c>
      <c r="N26" s="269"/>
      <c r="O26" s="296"/>
      <c r="Q26" s="221">
        <v>100</v>
      </c>
      <c r="R26" s="107">
        <f t="shared" si="0"/>
        <v>0</v>
      </c>
      <c r="S26" s="107">
        <f t="shared" si="1"/>
        <v>0</v>
      </c>
      <c r="T26" s="107">
        <f t="shared" si="2"/>
        <v>0</v>
      </c>
      <c r="U26" s="222">
        <f t="shared" si="3"/>
        <v>0</v>
      </c>
      <c r="V26" s="223">
        <f t="shared" si="4"/>
        <v>0</v>
      </c>
      <c r="X26" s="224">
        <v>227</v>
      </c>
      <c r="Y26" s="225">
        <v>5.3075</v>
      </c>
      <c r="Z26" s="226"/>
      <c r="AA26" s="227"/>
      <c r="AB26" s="228">
        <f t="shared" si="5"/>
        <v>0</v>
      </c>
      <c r="AC26" s="229" t="e">
        <f t="shared" si="6"/>
        <v>#DIV/0!</v>
      </c>
      <c r="AL26" s="260">
        <v>38426</v>
      </c>
      <c r="AM26" s="261">
        <v>0.8927430555555556</v>
      </c>
      <c r="AN26" s="259">
        <v>200</v>
      </c>
      <c r="AO26" s="259">
        <v>1350</v>
      </c>
      <c r="AP26" s="259">
        <v>-0.001</v>
      </c>
      <c r="AQ26" s="259">
        <v>0</v>
      </c>
      <c r="AR26" s="259">
        <v>1350</v>
      </c>
      <c r="AS26" s="259">
        <v>-0.003</v>
      </c>
      <c r="AT26" s="259">
        <v>-0.021</v>
      </c>
    </row>
    <row r="27" spans="1:46" ht="12.75">
      <c r="A27" s="143">
        <v>17</v>
      </c>
      <c r="B27" s="144">
        <v>170.8</v>
      </c>
      <c r="C27" s="145">
        <v>170</v>
      </c>
      <c r="D27" s="41">
        <v>169.8</v>
      </c>
      <c r="E27" s="146">
        <v>173.4</v>
      </c>
      <c r="F27" s="145">
        <v>173.1</v>
      </c>
      <c r="G27" s="147">
        <v>172.9</v>
      </c>
      <c r="H27" s="148">
        <v>200.8</v>
      </c>
      <c r="I27" s="149">
        <v>179.9</v>
      </c>
      <c r="J27" s="150">
        <v>185</v>
      </c>
      <c r="K27" s="151">
        <v>192.3</v>
      </c>
      <c r="L27" s="149">
        <v>188.3</v>
      </c>
      <c r="M27" s="147">
        <v>186.3</v>
      </c>
      <c r="N27" s="269"/>
      <c r="O27" s="296"/>
      <c r="Q27" s="221">
        <v>50</v>
      </c>
      <c r="R27" s="107">
        <f t="shared" si="0"/>
        <v>0</v>
      </c>
      <c r="S27" s="107">
        <f t="shared" si="1"/>
        <v>0</v>
      </c>
      <c r="T27" s="107">
        <f t="shared" si="2"/>
        <v>0</v>
      </c>
      <c r="U27" s="222">
        <f t="shared" si="3"/>
        <v>0</v>
      </c>
      <c r="V27" s="223">
        <f t="shared" si="4"/>
        <v>0</v>
      </c>
      <c r="X27" s="224">
        <v>232</v>
      </c>
      <c r="Y27" s="225">
        <v>5.3075</v>
      </c>
      <c r="Z27" s="226"/>
      <c r="AA27" s="227"/>
      <c r="AB27" s="228">
        <f t="shared" si="5"/>
        <v>0.02574000000000005</v>
      </c>
      <c r="AC27" s="229" t="e">
        <f t="shared" si="6"/>
        <v>#DIV/0!</v>
      </c>
      <c r="AL27" s="260">
        <v>38426</v>
      </c>
      <c r="AM27" s="261">
        <v>0.8996875</v>
      </c>
      <c r="AN27" s="259">
        <v>210</v>
      </c>
      <c r="AO27" s="259">
        <v>1350</v>
      </c>
      <c r="AP27" s="259">
        <v>-0.001</v>
      </c>
      <c r="AQ27" s="259">
        <v>-0.001</v>
      </c>
      <c r="AR27" s="259">
        <v>1350</v>
      </c>
      <c r="AS27" s="259">
        <v>-0.003</v>
      </c>
      <c r="AT27" s="259">
        <v>0.015</v>
      </c>
    </row>
    <row r="28" spans="1:46" ht="13.5" thickBot="1">
      <c r="A28" s="143">
        <v>18</v>
      </c>
      <c r="B28" s="144">
        <v>177.1</v>
      </c>
      <c r="C28" s="145">
        <v>174.5</v>
      </c>
      <c r="D28" s="41">
        <v>173.7</v>
      </c>
      <c r="E28" s="146">
        <v>175.9</v>
      </c>
      <c r="F28" s="145">
        <v>175.9</v>
      </c>
      <c r="G28" s="147">
        <v>177.5</v>
      </c>
      <c r="H28" s="148">
        <v>194.4</v>
      </c>
      <c r="I28" s="149">
        <v>183.6</v>
      </c>
      <c r="J28" s="150">
        <v>188.2</v>
      </c>
      <c r="K28" s="151">
        <v>197.3</v>
      </c>
      <c r="L28" s="149">
        <v>193.8</v>
      </c>
      <c r="M28" s="147">
        <v>189.3</v>
      </c>
      <c r="N28" s="269"/>
      <c r="O28" s="296"/>
      <c r="Q28" s="233">
        <v>0</v>
      </c>
      <c r="R28" s="234">
        <f t="shared" si="0"/>
        <v>0</v>
      </c>
      <c r="S28" s="234">
        <f t="shared" si="1"/>
        <v>0</v>
      </c>
      <c r="T28" s="234">
        <f t="shared" si="2"/>
        <v>0</v>
      </c>
      <c r="U28" s="235">
        <f>FREQUENCY(F$10:F$73,$Q28:$Q29)</f>
        <v>0</v>
      </c>
      <c r="V28" s="236">
        <f t="shared" si="4"/>
        <v>0</v>
      </c>
      <c r="X28" s="224">
        <v>237</v>
      </c>
      <c r="Y28" s="225">
        <v>5.1788</v>
      </c>
      <c r="Z28" s="226"/>
      <c r="AA28" s="227"/>
      <c r="AB28" s="228">
        <f t="shared" si="5"/>
        <v>0</v>
      </c>
      <c r="AC28" s="229" t="e">
        <f t="shared" si="6"/>
        <v>#DIV/0!</v>
      </c>
      <c r="AL28" s="260">
        <v>38426</v>
      </c>
      <c r="AM28" s="261">
        <v>0.9066319444444444</v>
      </c>
      <c r="AN28" s="259">
        <v>220</v>
      </c>
      <c r="AO28" s="259">
        <v>1350</v>
      </c>
      <c r="AP28" s="259">
        <v>0</v>
      </c>
      <c r="AQ28" s="259">
        <v>-0.001</v>
      </c>
      <c r="AR28" s="259">
        <v>1350</v>
      </c>
      <c r="AS28" s="259">
        <v>0.004</v>
      </c>
      <c r="AT28" s="259">
        <v>0.002</v>
      </c>
    </row>
    <row r="29" spans="1:46" ht="13.5" thickTop="1">
      <c r="A29" s="143">
        <v>19</v>
      </c>
      <c r="B29" s="144">
        <v>173</v>
      </c>
      <c r="C29" s="145">
        <v>166.2</v>
      </c>
      <c r="D29" s="41">
        <v>166.9</v>
      </c>
      <c r="E29" s="146">
        <v>168.1</v>
      </c>
      <c r="F29" s="145">
        <v>168.7</v>
      </c>
      <c r="G29" s="147">
        <v>172</v>
      </c>
      <c r="H29" s="148">
        <v>191.2</v>
      </c>
      <c r="I29" s="149">
        <v>179.8</v>
      </c>
      <c r="J29" s="150">
        <v>184</v>
      </c>
      <c r="K29" s="151">
        <v>197.2</v>
      </c>
      <c r="L29" s="149">
        <v>189.6</v>
      </c>
      <c r="M29" s="147">
        <v>186</v>
      </c>
      <c r="N29" s="269"/>
      <c r="O29" s="296"/>
      <c r="Q29" s="237"/>
      <c r="X29" s="224">
        <v>242</v>
      </c>
      <c r="Y29" s="225">
        <v>5.1788</v>
      </c>
      <c r="Z29" s="226"/>
      <c r="AA29" s="227"/>
      <c r="AB29" s="228">
        <f t="shared" si="5"/>
        <v>0.034559999999999924</v>
      </c>
      <c r="AC29" s="229" t="e">
        <f t="shared" si="6"/>
        <v>#DIV/0!</v>
      </c>
      <c r="AL29" s="260">
        <v>38426</v>
      </c>
      <c r="AM29" s="261">
        <v>0.9135763888888889</v>
      </c>
      <c r="AN29" s="259">
        <v>230</v>
      </c>
      <c r="AO29" s="259">
        <v>1350</v>
      </c>
      <c r="AP29" s="259">
        <v>-0.001</v>
      </c>
      <c r="AQ29" s="259">
        <v>0</v>
      </c>
      <c r="AR29" s="259">
        <v>1350</v>
      </c>
      <c r="AS29" s="259">
        <v>-0.018</v>
      </c>
      <c r="AT29" s="259">
        <v>-0.006</v>
      </c>
    </row>
    <row r="30" spans="1:46" ht="12.75">
      <c r="A30" s="143">
        <v>20</v>
      </c>
      <c r="B30" s="144">
        <v>173.3</v>
      </c>
      <c r="C30" s="145">
        <v>170.9</v>
      </c>
      <c r="D30" s="41">
        <v>166.8</v>
      </c>
      <c r="E30" s="146">
        <v>170.4</v>
      </c>
      <c r="F30" s="145">
        <v>170</v>
      </c>
      <c r="G30" s="147">
        <v>173.2</v>
      </c>
      <c r="H30" s="148">
        <v>191.8</v>
      </c>
      <c r="I30" s="149">
        <v>178.4</v>
      </c>
      <c r="J30" s="150">
        <v>180.3</v>
      </c>
      <c r="K30" s="151">
        <v>192.9</v>
      </c>
      <c r="L30" s="149">
        <v>185.3</v>
      </c>
      <c r="M30" s="147">
        <v>180.6</v>
      </c>
      <c r="N30" s="269"/>
      <c r="O30" s="296"/>
      <c r="X30" s="224">
        <v>247</v>
      </c>
      <c r="Y30" s="225">
        <v>5.006</v>
      </c>
      <c r="Z30" s="226"/>
      <c r="AA30" s="227"/>
      <c r="AB30" s="228">
        <f t="shared" si="5"/>
        <v>0</v>
      </c>
      <c r="AC30" s="229" t="e">
        <f t="shared" si="6"/>
        <v>#DIV/0!</v>
      </c>
      <c r="AL30" s="260">
        <v>38426</v>
      </c>
      <c r="AM30" s="261">
        <v>0.9205208333333333</v>
      </c>
      <c r="AN30" s="259">
        <v>240</v>
      </c>
      <c r="AO30" s="259">
        <v>1350</v>
      </c>
      <c r="AP30" s="259">
        <v>-0.001</v>
      </c>
      <c r="AQ30" s="259">
        <v>-0.001</v>
      </c>
      <c r="AR30" s="259">
        <v>1350</v>
      </c>
      <c r="AS30" s="259">
        <v>-0.024</v>
      </c>
      <c r="AT30" s="259">
        <v>0.008</v>
      </c>
    </row>
    <row r="31" spans="1:46" ht="12.75">
      <c r="A31" s="143">
        <v>21</v>
      </c>
      <c r="B31" s="144">
        <v>174.7</v>
      </c>
      <c r="C31" s="145">
        <v>169.3</v>
      </c>
      <c r="D31" s="41">
        <v>165.1</v>
      </c>
      <c r="E31" s="146">
        <v>172.5</v>
      </c>
      <c r="F31" s="145">
        <v>172.4</v>
      </c>
      <c r="G31" s="147">
        <v>175.3</v>
      </c>
      <c r="H31" s="148">
        <v>191.7</v>
      </c>
      <c r="I31" s="149">
        <v>179.2</v>
      </c>
      <c r="J31" s="150">
        <v>180.8</v>
      </c>
      <c r="K31" s="151">
        <v>193.8</v>
      </c>
      <c r="L31" s="149">
        <v>188</v>
      </c>
      <c r="M31" s="147">
        <v>190.5</v>
      </c>
      <c r="N31" s="269"/>
      <c r="O31" s="296"/>
      <c r="X31" s="224">
        <v>252</v>
      </c>
      <c r="Y31" s="225">
        <v>5.006</v>
      </c>
      <c r="Z31" s="226"/>
      <c r="AA31" s="227"/>
      <c r="AB31" s="228">
        <f t="shared" si="5"/>
        <v>0.025380000000000003</v>
      </c>
      <c r="AC31" s="229" t="e">
        <f t="shared" si="6"/>
        <v>#DIV/0!</v>
      </c>
      <c r="AL31" s="260">
        <v>38426</v>
      </c>
      <c r="AM31" s="261">
        <v>0.9274652777777778</v>
      </c>
      <c r="AN31" s="259">
        <v>250</v>
      </c>
      <c r="AO31" s="259">
        <v>1350</v>
      </c>
      <c r="AP31" s="259">
        <v>-0.001</v>
      </c>
      <c r="AQ31" s="259">
        <v>-0.002</v>
      </c>
      <c r="AR31" s="259">
        <v>1350</v>
      </c>
      <c r="AS31" s="259">
        <v>0.005</v>
      </c>
      <c r="AT31" s="259">
        <v>-0.033</v>
      </c>
    </row>
    <row r="32" spans="1:46" ht="12.75">
      <c r="A32" s="143">
        <v>22</v>
      </c>
      <c r="B32" s="144">
        <v>175.3</v>
      </c>
      <c r="C32" s="145">
        <v>168</v>
      </c>
      <c r="D32" s="41">
        <v>169.7</v>
      </c>
      <c r="E32" s="146">
        <v>172.8</v>
      </c>
      <c r="F32" s="145">
        <v>168.8</v>
      </c>
      <c r="G32" s="147">
        <v>172.8</v>
      </c>
      <c r="H32" s="148">
        <v>188.3</v>
      </c>
      <c r="I32" s="149">
        <v>180</v>
      </c>
      <c r="J32" s="150">
        <v>185.8</v>
      </c>
      <c r="K32" s="151">
        <v>193.6</v>
      </c>
      <c r="L32" s="149">
        <v>191.5</v>
      </c>
      <c r="M32" s="147">
        <v>192.1</v>
      </c>
      <c r="N32" s="269"/>
      <c r="O32" s="296"/>
      <c r="X32" s="224">
        <v>257</v>
      </c>
      <c r="Y32" s="225">
        <v>4.8791</v>
      </c>
      <c r="Z32" s="226"/>
      <c r="AA32" s="227"/>
      <c r="AB32" s="228">
        <f t="shared" si="5"/>
        <v>0</v>
      </c>
      <c r="AC32" s="229" t="e">
        <f t="shared" si="6"/>
        <v>#DIV/0!</v>
      </c>
      <c r="AE32" s="238"/>
      <c r="AL32" s="260">
        <v>38426</v>
      </c>
      <c r="AM32" s="261">
        <v>0.9344097222222222</v>
      </c>
      <c r="AN32" s="259">
        <v>260</v>
      </c>
      <c r="AO32" s="259">
        <v>1350</v>
      </c>
      <c r="AP32" s="259">
        <v>-0.002</v>
      </c>
      <c r="AQ32" s="259">
        <v>-0.001</v>
      </c>
      <c r="AR32" s="259">
        <v>1350</v>
      </c>
      <c r="AS32" s="259">
        <v>0.008</v>
      </c>
      <c r="AT32" s="259">
        <v>0.026</v>
      </c>
    </row>
    <row r="33" spans="1:46" ht="12.75">
      <c r="A33" s="143">
        <v>23</v>
      </c>
      <c r="B33" s="144">
        <v>176.7</v>
      </c>
      <c r="C33" s="145">
        <v>166.2</v>
      </c>
      <c r="D33" s="41">
        <v>165.6</v>
      </c>
      <c r="E33" s="146">
        <v>172.5</v>
      </c>
      <c r="F33" s="145">
        <v>170.3</v>
      </c>
      <c r="G33" s="147">
        <v>173.2</v>
      </c>
      <c r="H33" s="148">
        <v>190.9</v>
      </c>
      <c r="I33" s="149">
        <v>183.1</v>
      </c>
      <c r="J33" s="150">
        <v>181.7</v>
      </c>
      <c r="K33" s="151">
        <v>194.6</v>
      </c>
      <c r="L33" s="149">
        <v>191</v>
      </c>
      <c r="M33" s="147">
        <v>185.5</v>
      </c>
      <c r="N33" s="269"/>
      <c r="O33" s="296"/>
      <c r="X33" s="224">
        <v>262</v>
      </c>
      <c r="Y33" s="225">
        <v>4.8791</v>
      </c>
      <c r="Z33" s="226"/>
      <c r="AA33" s="227"/>
      <c r="AB33" s="228">
        <f t="shared" si="5"/>
        <v>0.04062000000000001</v>
      </c>
      <c r="AC33" s="229" t="e">
        <f t="shared" si="6"/>
        <v>#DIV/0!</v>
      </c>
      <c r="AL33" s="260">
        <v>38426</v>
      </c>
      <c r="AM33" s="261">
        <v>0.9413541666666667</v>
      </c>
      <c r="AN33" s="259">
        <v>270</v>
      </c>
      <c r="AO33" s="259">
        <v>1350</v>
      </c>
      <c r="AP33" s="259">
        <v>-0.001</v>
      </c>
      <c r="AQ33" s="259">
        <v>0</v>
      </c>
      <c r="AR33" s="259">
        <v>1350</v>
      </c>
      <c r="AS33" s="259">
        <v>-0.001</v>
      </c>
      <c r="AT33" s="259">
        <v>0.014</v>
      </c>
    </row>
    <row r="34" spans="1:46" ht="12.75">
      <c r="A34" s="143">
        <v>24</v>
      </c>
      <c r="B34" s="144">
        <v>173.1</v>
      </c>
      <c r="C34" s="145">
        <v>165.8</v>
      </c>
      <c r="D34" s="41">
        <v>169.2</v>
      </c>
      <c r="E34" s="146">
        <v>167.6</v>
      </c>
      <c r="F34" s="145">
        <v>170.4</v>
      </c>
      <c r="G34" s="147">
        <v>173.6</v>
      </c>
      <c r="H34" s="148">
        <v>190.7</v>
      </c>
      <c r="I34" s="149">
        <v>178.6</v>
      </c>
      <c r="J34" s="150">
        <v>182.9</v>
      </c>
      <c r="K34" s="151">
        <v>195.6</v>
      </c>
      <c r="L34" s="149">
        <v>194.8</v>
      </c>
      <c r="M34" s="147">
        <v>188.8</v>
      </c>
      <c r="N34" s="269"/>
      <c r="O34" s="296"/>
      <c r="X34" s="224">
        <v>267</v>
      </c>
      <c r="Y34" s="225">
        <v>4.676</v>
      </c>
      <c r="Z34" s="226"/>
      <c r="AA34" s="227"/>
      <c r="AB34" s="228">
        <f t="shared" si="5"/>
        <v>0</v>
      </c>
      <c r="AC34" s="229" t="e">
        <f t="shared" si="6"/>
        <v>#DIV/0!</v>
      </c>
      <c r="AL34" s="260">
        <v>38426</v>
      </c>
      <c r="AM34" s="261">
        <v>0.948298611111111</v>
      </c>
      <c r="AN34" s="259">
        <v>280</v>
      </c>
      <c r="AO34" s="259">
        <v>1350</v>
      </c>
      <c r="AP34" s="259">
        <v>-0.001</v>
      </c>
      <c r="AQ34" s="259">
        <v>-0.001</v>
      </c>
      <c r="AR34" s="259">
        <v>1350</v>
      </c>
      <c r="AS34" s="259">
        <v>0.012</v>
      </c>
      <c r="AT34" s="259">
        <v>0.006</v>
      </c>
    </row>
    <row r="35" spans="1:46" ht="12.75">
      <c r="A35" s="143">
        <v>25</v>
      </c>
      <c r="B35" s="144">
        <v>175.3</v>
      </c>
      <c r="C35" s="145">
        <v>166.4</v>
      </c>
      <c r="D35" s="41">
        <v>167.1</v>
      </c>
      <c r="E35" s="146">
        <v>171.1</v>
      </c>
      <c r="F35" s="145">
        <v>174.1</v>
      </c>
      <c r="G35" s="147">
        <v>174.3</v>
      </c>
      <c r="H35" s="148">
        <v>183.3</v>
      </c>
      <c r="I35" s="149">
        <v>183</v>
      </c>
      <c r="J35" s="150">
        <v>181.8</v>
      </c>
      <c r="K35" s="151">
        <v>189</v>
      </c>
      <c r="L35" s="149">
        <v>191.1</v>
      </c>
      <c r="M35" s="147">
        <v>185.7</v>
      </c>
      <c r="N35" s="269"/>
      <c r="O35" s="296"/>
      <c r="X35" s="224">
        <v>272</v>
      </c>
      <c r="Y35" s="225">
        <v>4.676</v>
      </c>
      <c r="Z35" s="226"/>
      <c r="AA35" s="227"/>
      <c r="AB35" s="228">
        <f t="shared" si="5"/>
        <v>0.025120000000000076</v>
      </c>
      <c r="AC35" s="229" t="e">
        <f t="shared" si="6"/>
        <v>#DIV/0!</v>
      </c>
      <c r="AL35" s="260">
        <v>38426</v>
      </c>
      <c r="AM35" s="261">
        <v>0.9552430555555556</v>
      </c>
      <c r="AN35" s="259">
        <v>290</v>
      </c>
      <c r="AO35" s="259">
        <v>1350</v>
      </c>
      <c r="AP35" s="259">
        <v>-0.001</v>
      </c>
      <c r="AQ35" s="259">
        <v>-0.001</v>
      </c>
      <c r="AR35" s="259">
        <v>1350</v>
      </c>
      <c r="AS35" s="259">
        <v>0.034</v>
      </c>
      <c r="AT35" s="259">
        <v>0.007</v>
      </c>
    </row>
    <row r="36" spans="1:46" ht="12.75">
      <c r="A36" s="143">
        <v>26</v>
      </c>
      <c r="B36" s="144">
        <v>176</v>
      </c>
      <c r="C36" s="145">
        <v>163.4</v>
      </c>
      <c r="D36" s="41">
        <v>162.3</v>
      </c>
      <c r="E36" s="146">
        <v>171.1</v>
      </c>
      <c r="F36" s="145">
        <v>171.7</v>
      </c>
      <c r="G36" s="147">
        <v>172.9</v>
      </c>
      <c r="H36" s="148">
        <v>191.3</v>
      </c>
      <c r="I36" s="149">
        <v>181.3</v>
      </c>
      <c r="J36" s="150">
        <v>181.5</v>
      </c>
      <c r="K36" s="151">
        <v>191.1</v>
      </c>
      <c r="L36" s="149">
        <v>190.2</v>
      </c>
      <c r="M36" s="147">
        <v>187.1</v>
      </c>
      <c r="N36" s="269"/>
      <c r="O36" s="296"/>
      <c r="X36" s="224">
        <v>277</v>
      </c>
      <c r="Y36" s="225">
        <v>4.5504</v>
      </c>
      <c r="Z36" s="226"/>
      <c r="AA36" s="227"/>
      <c r="AB36" s="228">
        <f t="shared" si="5"/>
        <v>0</v>
      </c>
      <c r="AC36" s="229" t="e">
        <f t="shared" si="6"/>
        <v>#DIV/0!</v>
      </c>
      <c r="AL36" s="260">
        <v>38426</v>
      </c>
      <c r="AM36" s="261">
        <v>0.9621875</v>
      </c>
      <c r="AN36" s="259">
        <v>300</v>
      </c>
      <c r="AO36" s="259">
        <v>1350</v>
      </c>
      <c r="AP36" s="259">
        <v>-0.001</v>
      </c>
      <c r="AQ36" s="259">
        <v>-0.001</v>
      </c>
      <c r="AR36" s="259">
        <v>1350</v>
      </c>
      <c r="AS36" s="259">
        <v>0.021</v>
      </c>
      <c r="AT36" s="259">
        <v>0.017</v>
      </c>
    </row>
    <row r="37" spans="1:46" ht="12.75">
      <c r="A37" s="143">
        <v>27</v>
      </c>
      <c r="B37" s="144">
        <v>173.4</v>
      </c>
      <c r="C37" s="145">
        <v>170.2</v>
      </c>
      <c r="D37" s="41">
        <v>165.1</v>
      </c>
      <c r="E37" s="146">
        <v>171.6</v>
      </c>
      <c r="F37" s="145">
        <v>173.7</v>
      </c>
      <c r="G37" s="147">
        <v>180.5</v>
      </c>
      <c r="H37" s="148">
        <v>191</v>
      </c>
      <c r="I37" s="149">
        <v>182.1</v>
      </c>
      <c r="J37" s="150">
        <v>187.2</v>
      </c>
      <c r="K37" s="151">
        <v>195.5</v>
      </c>
      <c r="L37" s="149">
        <v>189.2</v>
      </c>
      <c r="M37" s="147">
        <v>189.4</v>
      </c>
      <c r="N37" s="269"/>
      <c r="O37" s="296"/>
      <c r="X37" s="224">
        <v>282</v>
      </c>
      <c r="Y37" s="225">
        <v>4.5504</v>
      </c>
      <c r="Z37" s="226"/>
      <c r="AA37" s="227"/>
      <c r="AB37" s="228">
        <f t="shared" si="5"/>
        <v>0.039979999999999905</v>
      </c>
      <c r="AC37" s="229" t="e">
        <f t="shared" si="6"/>
        <v>#DIV/0!</v>
      </c>
      <c r="AL37" s="260">
        <v>38426</v>
      </c>
      <c r="AM37" s="261">
        <v>0.9691319444444444</v>
      </c>
      <c r="AN37" s="259">
        <v>310</v>
      </c>
      <c r="AO37" s="259">
        <v>1350</v>
      </c>
      <c r="AP37" s="259">
        <v>0</v>
      </c>
      <c r="AQ37" s="259">
        <v>0</v>
      </c>
      <c r="AR37" s="259">
        <v>1350</v>
      </c>
      <c r="AS37" s="259">
        <v>-0.019</v>
      </c>
      <c r="AT37" s="259">
        <v>-0.036</v>
      </c>
    </row>
    <row r="38" spans="1:46" ht="12.75">
      <c r="A38" s="143">
        <v>28</v>
      </c>
      <c r="B38" s="144">
        <v>177.8</v>
      </c>
      <c r="C38" s="145">
        <v>166.5</v>
      </c>
      <c r="D38" s="41">
        <v>166</v>
      </c>
      <c r="E38" s="146">
        <v>175.3</v>
      </c>
      <c r="F38" s="145">
        <v>174.6</v>
      </c>
      <c r="G38" s="147">
        <v>174.3</v>
      </c>
      <c r="H38" s="148">
        <v>194.6</v>
      </c>
      <c r="I38" s="149">
        <v>183.9</v>
      </c>
      <c r="J38" s="150">
        <v>191.6</v>
      </c>
      <c r="K38" s="151">
        <v>193.1</v>
      </c>
      <c r="L38" s="149">
        <v>186.6</v>
      </c>
      <c r="M38" s="147">
        <v>185.4</v>
      </c>
      <c r="N38" s="269"/>
      <c r="O38" s="296"/>
      <c r="X38" s="224">
        <v>287</v>
      </c>
      <c r="Y38" s="239">
        <v>4.3505</v>
      </c>
      <c r="Z38" s="226"/>
      <c r="AA38" s="227"/>
      <c r="AB38" s="228">
        <f t="shared" si="5"/>
        <v>0</v>
      </c>
      <c r="AC38" s="229" t="e">
        <f t="shared" si="6"/>
        <v>#DIV/0!</v>
      </c>
      <c r="AL38" s="260">
        <v>38426</v>
      </c>
      <c r="AM38" s="261">
        <v>0.9760763888888889</v>
      </c>
      <c r="AN38" s="259">
        <v>320</v>
      </c>
      <c r="AO38" s="259">
        <v>1350</v>
      </c>
      <c r="AP38" s="259">
        <v>-0.001</v>
      </c>
      <c r="AQ38" s="259">
        <v>0</v>
      </c>
      <c r="AR38" s="259">
        <v>1350</v>
      </c>
      <c r="AS38" s="259">
        <v>0.008</v>
      </c>
      <c r="AT38" s="259">
        <v>0.011</v>
      </c>
    </row>
    <row r="39" spans="1:46" ht="12.75">
      <c r="A39" s="143">
        <v>29</v>
      </c>
      <c r="B39" s="144">
        <v>175.6</v>
      </c>
      <c r="C39" s="145">
        <v>171.1</v>
      </c>
      <c r="D39" s="41">
        <v>169.8</v>
      </c>
      <c r="E39" s="146">
        <v>172.1</v>
      </c>
      <c r="F39" s="145">
        <v>175.1</v>
      </c>
      <c r="G39" s="147">
        <v>170.7</v>
      </c>
      <c r="H39" s="148">
        <v>195.1</v>
      </c>
      <c r="I39" s="149">
        <v>183.8</v>
      </c>
      <c r="J39" s="150">
        <v>183.6</v>
      </c>
      <c r="K39" s="151">
        <v>190</v>
      </c>
      <c r="L39" s="149">
        <v>188.3</v>
      </c>
      <c r="M39" s="147">
        <v>183.7</v>
      </c>
      <c r="N39" s="269"/>
      <c r="O39" s="296"/>
      <c r="X39" s="224">
        <v>292</v>
      </c>
      <c r="Y39" s="239">
        <v>4.3505</v>
      </c>
      <c r="Z39" s="226"/>
      <c r="AA39" s="227"/>
      <c r="AB39" s="228">
        <f t="shared" si="5"/>
        <v>0.026340000000000075</v>
      </c>
      <c r="AC39" s="229" t="e">
        <f t="shared" si="6"/>
        <v>#DIV/0!</v>
      </c>
      <c r="AL39" s="260">
        <v>38426</v>
      </c>
      <c r="AM39" s="261">
        <v>0.9830208333333333</v>
      </c>
      <c r="AN39" s="259">
        <v>330</v>
      </c>
      <c r="AO39" s="259">
        <v>1350</v>
      </c>
      <c r="AP39" s="259">
        <v>-0.001</v>
      </c>
      <c r="AQ39" s="259">
        <v>-0.001</v>
      </c>
      <c r="AR39" s="259">
        <v>1350</v>
      </c>
      <c r="AS39" s="259">
        <v>0.015</v>
      </c>
      <c r="AT39" s="259">
        <v>-0.005</v>
      </c>
    </row>
    <row r="40" spans="1:46" ht="12.75">
      <c r="A40" s="143">
        <v>30</v>
      </c>
      <c r="B40" s="144">
        <v>177.4</v>
      </c>
      <c r="C40" s="145">
        <v>167.4</v>
      </c>
      <c r="D40" s="41">
        <v>165.7</v>
      </c>
      <c r="E40" s="146">
        <v>172.6</v>
      </c>
      <c r="F40" s="145">
        <v>172.6</v>
      </c>
      <c r="G40" s="147">
        <v>179.3</v>
      </c>
      <c r="H40" s="148">
        <v>194.5</v>
      </c>
      <c r="I40" s="149">
        <v>182.8</v>
      </c>
      <c r="J40" s="150">
        <v>186.1</v>
      </c>
      <c r="K40" s="151">
        <v>193.5</v>
      </c>
      <c r="L40" s="149">
        <v>186</v>
      </c>
      <c r="M40" s="147">
        <v>188.3</v>
      </c>
      <c r="N40" s="269"/>
      <c r="O40" s="296"/>
      <c r="X40" s="224">
        <v>297</v>
      </c>
      <c r="Y40" s="239">
        <v>4.2188</v>
      </c>
      <c r="Z40" s="226"/>
      <c r="AA40" s="227"/>
      <c r="AB40" s="228">
        <f t="shared" si="5"/>
        <v>0</v>
      </c>
      <c r="AC40" s="229" t="e">
        <f t="shared" si="6"/>
        <v>#DIV/0!</v>
      </c>
      <c r="AL40" s="260">
        <v>38426</v>
      </c>
      <c r="AM40" s="261">
        <v>0.9899652777777778</v>
      </c>
      <c r="AN40" s="259">
        <v>340</v>
      </c>
      <c r="AO40" s="259">
        <v>1350</v>
      </c>
      <c r="AP40" s="259">
        <v>-0.001</v>
      </c>
      <c r="AQ40" s="259">
        <v>-0.001</v>
      </c>
      <c r="AR40" s="259">
        <v>1350</v>
      </c>
      <c r="AS40" s="259">
        <v>-0.03</v>
      </c>
      <c r="AT40" s="259">
        <v>-0.003</v>
      </c>
    </row>
    <row r="41" spans="1:46" ht="12.75">
      <c r="A41" s="143">
        <v>31</v>
      </c>
      <c r="B41" s="144">
        <v>179.3</v>
      </c>
      <c r="C41" s="145">
        <v>169.2</v>
      </c>
      <c r="D41" s="41">
        <v>165.9</v>
      </c>
      <c r="E41" s="146">
        <v>172.3</v>
      </c>
      <c r="F41" s="145">
        <v>172.9</v>
      </c>
      <c r="G41" s="147">
        <v>174.2</v>
      </c>
      <c r="H41" s="148">
        <v>192.8</v>
      </c>
      <c r="I41" s="149">
        <v>182</v>
      </c>
      <c r="J41" s="150">
        <v>184.8</v>
      </c>
      <c r="K41" s="151">
        <v>193.6</v>
      </c>
      <c r="L41" s="149">
        <v>186.6</v>
      </c>
      <c r="M41" s="147">
        <v>183.4</v>
      </c>
      <c r="N41" s="269"/>
      <c r="O41" s="296"/>
      <c r="X41" s="224">
        <v>302</v>
      </c>
      <c r="Y41" s="239">
        <v>4.2188</v>
      </c>
      <c r="Z41" s="226"/>
      <c r="AA41" s="227"/>
      <c r="AB41" s="228">
        <f t="shared" si="5"/>
        <v>0.025099999999999945</v>
      </c>
      <c r="AC41" s="229" t="e">
        <f t="shared" si="6"/>
        <v>#DIV/0!</v>
      </c>
      <c r="AL41" s="260">
        <v>38426</v>
      </c>
      <c r="AM41" s="261">
        <v>0.9969097222222222</v>
      </c>
      <c r="AN41" s="259">
        <v>350</v>
      </c>
      <c r="AO41" s="259">
        <v>1350</v>
      </c>
      <c r="AP41" s="259">
        <v>-0.001</v>
      </c>
      <c r="AQ41" s="259">
        <v>-0.001</v>
      </c>
      <c r="AR41" s="259">
        <v>1350</v>
      </c>
      <c r="AS41" s="259">
        <v>0.025</v>
      </c>
      <c r="AT41" s="259">
        <v>0.007</v>
      </c>
    </row>
    <row r="42" spans="1:46" ht="12.75">
      <c r="A42" s="143">
        <v>32</v>
      </c>
      <c r="B42" s="144">
        <v>173.4</v>
      </c>
      <c r="C42" s="145">
        <v>167.5</v>
      </c>
      <c r="D42" s="41">
        <v>168.3</v>
      </c>
      <c r="E42" s="146">
        <v>170.4</v>
      </c>
      <c r="F42" s="145">
        <v>172.6</v>
      </c>
      <c r="G42" s="147">
        <v>172.7</v>
      </c>
      <c r="H42" s="148">
        <v>193.6</v>
      </c>
      <c r="I42" s="149">
        <v>185.7</v>
      </c>
      <c r="J42" s="150">
        <v>184.2</v>
      </c>
      <c r="K42" s="151">
        <v>193.1</v>
      </c>
      <c r="L42" s="149">
        <v>192</v>
      </c>
      <c r="M42" s="147">
        <v>187.7</v>
      </c>
      <c r="N42" s="269"/>
      <c r="O42" s="296"/>
      <c r="X42" s="224">
        <v>307</v>
      </c>
      <c r="Y42" s="239">
        <v>4.0933</v>
      </c>
      <c r="Z42" s="226"/>
      <c r="AA42" s="227"/>
      <c r="AB42" s="228">
        <f t="shared" si="5"/>
        <v>0</v>
      </c>
      <c r="AC42" s="229" t="e">
        <f t="shared" si="6"/>
        <v>#DIV/0!</v>
      </c>
      <c r="AL42" s="260">
        <v>38427</v>
      </c>
      <c r="AM42" s="261">
        <v>0.0038541666666666668</v>
      </c>
      <c r="AN42" s="259">
        <v>360</v>
      </c>
      <c r="AO42" s="259">
        <v>1350</v>
      </c>
      <c r="AP42" s="259">
        <v>0</v>
      </c>
      <c r="AQ42" s="259">
        <v>0.001</v>
      </c>
      <c r="AR42" s="259">
        <v>1350</v>
      </c>
      <c r="AS42" s="259">
        <v>-0.026</v>
      </c>
      <c r="AT42" s="259">
        <v>-0.014</v>
      </c>
    </row>
    <row r="43" spans="1:46" ht="12.75">
      <c r="A43" s="143">
        <v>33</v>
      </c>
      <c r="B43" s="144">
        <v>174.3</v>
      </c>
      <c r="C43" s="145">
        <v>166.5</v>
      </c>
      <c r="D43" s="41">
        <v>168.4</v>
      </c>
      <c r="E43" s="146">
        <v>176.9</v>
      </c>
      <c r="F43" s="145">
        <v>170.4</v>
      </c>
      <c r="G43" s="147">
        <v>170</v>
      </c>
      <c r="H43" s="148">
        <v>189.2</v>
      </c>
      <c r="I43" s="149">
        <v>183</v>
      </c>
      <c r="J43" s="150">
        <v>182.3</v>
      </c>
      <c r="K43" s="151">
        <v>194.8</v>
      </c>
      <c r="L43" s="149">
        <v>192.6</v>
      </c>
      <c r="M43" s="147">
        <v>182.9</v>
      </c>
      <c r="N43" s="269"/>
      <c r="O43" s="296"/>
      <c r="X43" s="224">
        <v>312</v>
      </c>
      <c r="Y43" s="239">
        <v>4.0933</v>
      </c>
      <c r="Z43" s="226"/>
      <c r="AA43" s="227"/>
      <c r="AB43" s="228">
        <f t="shared" si="5"/>
        <v>0.02978000000000005</v>
      </c>
      <c r="AC43" s="229" t="e">
        <f t="shared" si="6"/>
        <v>#DIV/0!</v>
      </c>
      <c r="AL43" s="260">
        <v>38427</v>
      </c>
      <c r="AM43" s="261">
        <v>0.010798611111111111</v>
      </c>
      <c r="AN43" s="259">
        <v>370</v>
      </c>
      <c r="AO43" s="259">
        <v>1350</v>
      </c>
      <c r="AP43" s="259">
        <v>-0.001</v>
      </c>
      <c r="AQ43" s="259">
        <v>-0.001</v>
      </c>
      <c r="AR43" s="259">
        <v>1350</v>
      </c>
      <c r="AS43" s="259">
        <v>-0.006</v>
      </c>
      <c r="AT43" s="259">
        <v>0.018</v>
      </c>
    </row>
    <row r="44" spans="1:46" ht="12.75">
      <c r="A44" s="143">
        <v>34</v>
      </c>
      <c r="B44" s="144">
        <v>171.9</v>
      </c>
      <c r="C44" s="152">
        <v>167.6</v>
      </c>
      <c r="D44" s="69">
        <v>169.3</v>
      </c>
      <c r="E44" s="153">
        <v>171.1</v>
      </c>
      <c r="F44" s="152">
        <v>175.2</v>
      </c>
      <c r="G44" s="154">
        <v>174.9</v>
      </c>
      <c r="H44" s="148">
        <v>191.3</v>
      </c>
      <c r="I44" s="149">
        <v>179.9</v>
      </c>
      <c r="J44" s="150">
        <v>184.9</v>
      </c>
      <c r="K44" s="151">
        <v>196.3</v>
      </c>
      <c r="L44" s="149">
        <v>192.9</v>
      </c>
      <c r="M44" s="147">
        <v>191.1</v>
      </c>
      <c r="N44" s="269"/>
      <c r="O44" s="296"/>
      <c r="X44" s="224">
        <v>317</v>
      </c>
      <c r="Y44" s="239">
        <v>3.9444</v>
      </c>
      <c r="Z44" s="226"/>
      <c r="AA44" s="227"/>
      <c r="AB44" s="228">
        <f t="shared" si="5"/>
        <v>0</v>
      </c>
      <c r="AC44" s="229" t="e">
        <f t="shared" si="6"/>
        <v>#DIV/0!</v>
      </c>
      <c r="AL44" s="260">
        <v>38427</v>
      </c>
      <c r="AM44" s="261">
        <v>0.017743055555555557</v>
      </c>
      <c r="AN44" s="259">
        <v>380</v>
      </c>
      <c r="AO44" s="259">
        <v>1350</v>
      </c>
      <c r="AP44" s="259">
        <v>-0.002</v>
      </c>
      <c r="AQ44" s="259">
        <v>-0.001</v>
      </c>
      <c r="AR44" s="259">
        <v>1350</v>
      </c>
      <c r="AS44" s="259">
        <v>-0.02</v>
      </c>
      <c r="AT44" s="259">
        <v>-0.018</v>
      </c>
    </row>
    <row r="45" spans="1:46" ht="12.75">
      <c r="A45" s="143">
        <v>35</v>
      </c>
      <c r="B45" s="144">
        <v>176.7</v>
      </c>
      <c r="C45" s="145">
        <v>171.1</v>
      </c>
      <c r="D45" s="41">
        <v>169.1</v>
      </c>
      <c r="E45" s="146">
        <v>168.1</v>
      </c>
      <c r="F45" s="145">
        <v>170.9</v>
      </c>
      <c r="G45" s="147">
        <v>172.3</v>
      </c>
      <c r="H45" s="148">
        <v>191.5</v>
      </c>
      <c r="I45" s="149">
        <v>183.6</v>
      </c>
      <c r="J45" s="150">
        <v>186.6</v>
      </c>
      <c r="K45" s="151">
        <v>196.1</v>
      </c>
      <c r="L45" s="149">
        <v>191.9</v>
      </c>
      <c r="M45" s="147">
        <v>189</v>
      </c>
      <c r="N45" s="269"/>
      <c r="O45" s="296"/>
      <c r="X45" s="224">
        <v>322</v>
      </c>
      <c r="Y45" s="239">
        <v>3.9444</v>
      </c>
      <c r="Z45" s="226"/>
      <c r="AA45" s="227"/>
      <c r="AB45" s="228">
        <f t="shared" si="5"/>
        <v>0.025019999999999952</v>
      </c>
      <c r="AC45" s="229" t="e">
        <f t="shared" si="6"/>
        <v>#DIV/0!</v>
      </c>
      <c r="AL45" s="260">
        <v>38427</v>
      </c>
      <c r="AM45" s="261">
        <v>0.0246875</v>
      </c>
      <c r="AN45" s="259">
        <v>390</v>
      </c>
      <c r="AO45" s="259">
        <v>1350</v>
      </c>
      <c r="AP45" s="259">
        <v>-0.001</v>
      </c>
      <c r="AQ45" s="259">
        <v>0</v>
      </c>
      <c r="AR45" s="259">
        <v>1350</v>
      </c>
      <c r="AS45" s="259">
        <v>0.008</v>
      </c>
      <c r="AT45" s="259">
        <v>-0.016</v>
      </c>
    </row>
    <row r="46" spans="1:46" ht="12.75">
      <c r="A46" s="143">
        <v>36</v>
      </c>
      <c r="B46" s="144">
        <v>167.3</v>
      </c>
      <c r="C46" s="145">
        <v>164.8</v>
      </c>
      <c r="D46" s="41">
        <v>170.3</v>
      </c>
      <c r="E46" s="146">
        <v>170.5</v>
      </c>
      <c r="F46" s="145">
        <v>170.7</v>
      </c>
      <c r="G46" s="147">
        <v>175.7</v>
      </c>
      <c r="H46" s="148">
        <v>198.2</v>
      </c>
      <c r="I46" s="149">
        <v>186.5</v>
      </c>
      <c r="J46" s="150">
        <v>190.6</v>
      </c>
      <c r="K46" s="151">
        <v>198.9</v>
      </c>
      <c r="L46" s="149">
        <v>192.2</v>
      </c>
      <c r="M46" s="147">
        <v>189.2</v>
      </c>
      <c r="N46" s="269"/>
      <c r="O46" s="296"/>
      <c r="X46" s="224">
        <v>327</v>
      </c>
      <c r="Y46" s="239">
        <v>3.8193</v>
      </c>
      <c r="Z46" s="226"/>
      <c r="AA46" s="227"/>
      <c r="AB46" s="228">
        <f t="shared" si="5"/>
        <v>0</v>
      </c>
      <c r="AC46" s="229" t="e">
        <f t="shared" si="6"/>
        <v>#DIV/0!</v>
      </c>
      <c r="AL46" s="260">
        <v>38427</v>
      </c>
      <c r="AM46" s="261">
        <v>0.03163194444444444</v>
      </c>
      <c r="AN46" s="259">
        <v>400</v>
      </c>
      <c r="AO46" s="259">
        <v>1350</v>
      </c>
      <c r="AP46" s="259">
        <v>0</v>
      </c>
      <c r="AQ46" s="259">
        <v>-0.001</v>
      </c>
      <c r="AR46" s="259">
        <v>1350</v>
      </c>
      <c r="AS46" s="259">
        <v>0.014</v>
      </c>
      <c r="AT46" s="259">
        <v>-0.01</v>
      </c>
    </row>
    <row r="47" spans="1:46" ht="12.75">
      <c r="A47" s="143">
        <v>37</v>
      </c>
      <c r="B47" s="144">
        <v>185.6</v>
      </c>
      <c r="C47" s="145">
        <v>170.7</v>
      </c>
      <c r="D47" s="41">
        <v>171.6</v>
      </c>
      <c r="E47" s="146">
        <v>170</v>
      </c>
      <c r="F47" s="145">
        <v>173</v>
      </c>
      <c r="G47" s="147">
        <v>173.1</v>
      </c>
      <c r="H47" s="148">
        <v>193.6</v>
      </c>
      <c r="I47" s="149">
        <v>182.3</v>
      </c>
      <c r="J47" s="150">
        <v>184.8</v>
      </c>
      <c r="K47" s="151">
        <v>194.8</v>
      </c>
      <c r="L47" s="149">
        <v>187.2</v>
      </c>
      <c r="M47" s="147">
        <v>185.6</v>
      </c>
      <c r="N47" s="269"/>
      <c r="O47" s="296"/>
      <c r="X47" s="224">
        <v>332</v>
      </c>
      <c r="Y47" s="239">
        <v>3.8193</v>
      </c>
      <c r="Z47" s="226"/>
      <c r="AA47" s="227"/>
      <c r="AB47" s="228">
        <f t="shared" si="5"/>
        <v>0.026480000000000014</v>
      </c>
      <c r="AC47" s="229" t="e">
        <f t="shared" si="6"/>
        <v>#DIV/0!</v>
      </c>
      <c r="AL47" s="260">
        <v>38427</v>
      </c>
      <c r="AM47" s="261">
        <v>0.03857638888888889</v>
      </c>
      <c r="AN47" s="259">
        <v>410</v>
      </c>
      <c r="AO47" s="259">
        <v>1350</v>
      </c>
      <c r="AP47" s="259">
        <v>-0.001</v>
      </c>
      <c r="AQ47" s="259">
        <v>-0.002</v>
      </c>
      <c r="AR47" s="259">
        <v>1350</v>
      </c>
      <c r="AS47" s="259">
        <v>0.02</v>
      </c>
      <c r="AT47" s="259">
        <v>-0.013</v>
      </c>
    </row>
    <row r="48" spans="1:46" ht="12.75">
      <c r="A48" s="143">
        <v>38</v>
      </c>
      <c r="B48" s="144">
        <v>179.3</v>
      </c>
      <c r="C48" s="145">
        <v>169.8</v>
      </c>
      <c r="D48" s="41">
        <v>168.2</v>
      </c>
      <c r="E48" s="146">
        <v>168.6</v>
      </c>
      <c r="F48" s="145">
        <v>170.4</v>
      </c>
      <c r="G48" s="147">
        <v>174.2</v>
      </c>
      <c r="H48" s="148">
        <v>201.7</v>
      </c>
      <c r="I48" s="149">
        <v>188.2</v>
      </c>
      <c r="J48" s="150">
        <v>186.9</v>
      </c>
      <c r="K48" s="151">
        <v>193.8</v>
      </c>
      <c r="L48" s="149">
        <v>191.3</v>
      </c>
      <c r="M48" s="147">
        <v>187.9</v>
      </c>
      <c r="N48" s="269"/>
      <c r="O48" s="296"/>
      <c r="X48" s="224">
        <v>337</v>
      </c>
      <c r="Y48" s="239">
        <v>3.6869</v>
      </c>
      <c r="Z48" s="226"/>
      <c r="AA48" s="227"/>
      <c r="AB48" s="228">
        <f t="shared" si="5"/>
        <v>0.006420000000000048</v>
      </c>
      <c r="AC48" s="229" t="e">
        <f t="shared" si="6"/>
        <v>#DIV/0!</v>
      </c>
      <c r="AL48" s="260">
        <v>38427</v>
      </c>
      <c r="AM48" s="261">
        <v>0.04553240740740741</v>
      </c>
      <c r="AN48" s="259">
        <v>420</v>
      </c>
      <c r="AO48" s="259">
        <v>1350</v>
      </c>
      <c r="AP48" s="259">
        <v>-0.001</v>
      </c>
      <c r="AQ48" s="259">
        <v>-0.001</v>
      </c>
      <c r="AR48" s="259">
        <v>1350</v>
      </c>
      <c r="AS48" s="259">
        <v>-0.004</v>
      </c>
      <c r="AT48" s="259">
        <v>-0.018</v>
      </c>
    </row>
    <row r="49" spans="1:46" ht="12.75">
      <c r="A49" s="143">
        <v>39</v>
      </c>
      <c r="B49" s="144">
        <v>179.4</v>
      </c>
      <c r="C49" s="145">
        <v>167</v>
      </c>
      <c r="D49" s="41">
        <v>169.3</v>
      </c>
      <c r="E49" s="146">
        <v>169.3</v>
      </c>
      <c r="F49" s="145">
        <v>170.5</v>
      </c>
      <c r="G49" s="147">
        <v>169.5</v>
      </c>
      <c r="H49" s="148">
        <v>193.5</v>
      </c>
      <c r="I49" s="149">
        <v>187.5</v>
      </c>
      <c r="J49" s="150">
        <v>188.5</v>
      </c>
      <c r="K49" s="151">
        <v>194.6</v>
      </c>
      <c r="L49" s="149">
        <v>189.5</v>
      </c>
      <c r="M49" s="147">
        <v>185.4</v>
      </c>
      <c r="N49" s="269"/>
      <c r="O49" s="296"/>
      <c r="X49" s="224">
        <v>342</v>
      </c>
      <c r="Y49" s="239">
        <v>3.6548</v>
      </c>
      <c r="Z49" s="226"/>
      <c r="AA49" s="227"/>
      <c r="AB49" s="228">
        <f t="shared" si="5"/>
        <v>0</v>
      </c>
      <c r="AC49" s="229" t="e">
        <f t="shared" si="6"/>
        <v>#DIV/0!</v>
      </c>
      <c r="AL49" s="260">
        <v>38427</v>
      </c>
      <c r="AM49" s="261">
        <v>0.05247685185185185</v>
      </c>
      <c r="AN49" s="259">
        <v>430</v>
      </c>
      <c r="AO49" s="259">
        <v>1350</v>
      </c>
      <c r="AP49" s="259">
        <v>-0.001</v>
      </c>
      <c r="AQ49" s="259">
        <v>-0.003</v>
      </c>
      <c r="AR49" s="259">
        <v>1350</v>
      </c>
      <c r="AS49" s="259">
        <v>0.006</v>
      </c>
      <c r="AT49" s="259">
        <v>0.01</v>
      </c>
    </row>
    <row r="50" spans="1:46" ht="12.75">
      <c r="A50" s="143">
        <v>40</v>
      </c>
      <c r="B50" s="144">
        <v>180.4</v>
      </c>
      <c r="C50" s="145">
        <v>173.6</v>
      </c>
      <c r="D50" s="41">
        <v>171</v>
      </c>
      <c r="E50" s="146">
        <v>169.9</v>
      </c>
      <c r="F50" s="145">
        <v>172.3</v>
      </c>
      <c r="G50" s="147">
        <v>171.6</v>
      </c>
      <c r="H50" s="148">
        <v>195.3</v>
      </c>
      <c r="I50" s="149">
        <v>187</v>
      </c>
      <c r="J50" s="150">
        <v>188.3</v>
      </c>
      <c r="K50" s="151">
        <v>189.8</v>
      </c>
      <c r="L50" s="149">
        <v>186.2</v>
      </c>
      <c r="M50" s="147">
        <v>181.1</v>
      </c>
      <c r="N50" s="269"/>
      <c r="O50" s="296"/>
      <c r="X50" s="224">
        <v>347</v>
      </c>
      <c r="Y50" s="239">
        <v>3.6548</v>
      </c>
      <c r="Z50" s="226"/>
      <c r="AA50" s="227"/>
      <c r="AB50" s="228">
        <f t="shared" si="5"/>
        <v>0.03199999999999994</v>
      </c>
      <c r="AC50" s="229" t="e">
        <f t="shared" si="6"/>
        <v>#DIV/0!</v>
      </c>
      <c r="AL50" s="260">
        <v>38427</v>
      </c>
      <c r="AM50" s="261">
        <v>0.0594212962962963</v>
      </c>
      <c r="AN50" s="259">
        <v>440</v>
      </c>
      <c r="AO50" s="259">
        <v>1350</v>
      </c>
      <c r="AP50" s="259">
        <v>0</v>
      </c>
      <c r="AQ50" s="259">
        <v>0</v>
      </c>
      <c r="AR50" s="259">
        <v>1350</v>
      </c>
      <c r="AS50" s="259">
        <v>0.02</v>
      </c>
      <c r="AT50" s="259">
        <v>0.011</v>
      </c>
    </row>
    <row r="51" spans="1:46" ht="12.75">
      <c r="A51" s="143">
        <v>41</v>
      </c>
      <c r="B51" s="144">
        <v>177.6</v>
      </c>
      <c r="C51" s="145">
        <v>168.1</v>
      </c>
      <c r="D51" s="41">
        <v>168.1</v>
      </c>
      <c r="E51" s="146">
        <v>173.7</v>
      </c>
      <c r="F51" s="145">
        <v>174.2</v>
      </c>
      <c r="G51" s="147">
        <v>170.7</v>
      </c>
      <c r="H51" s="148">
        <v>199</v>
      </c>
      <c r="I51" s="149">
        <v>185.8</v>
      </c>
      <c r="J51" s="150">
        <v>194.1</v>
      </c>
      <c r="K51" s="151">
        <v>186.2</v>
      </c>
      <c r="L51" s="149">
        <v>185.8</v>
      </c>
      <c r="M51" s="147">
        <v>184.8</v>
      </c>
      <c r="N51" s="269"/>
      <c r="O51" s="296"/>
      <c r="X51" s="240">
        <v>352</v>
      </c>
      <c r="Y51" s="239">
        <v>3.4948</v>
      </c>
      <c r="Z51" s="226"/>
      <c r="AA51" s="227"/>
      <c r="AB51" s="228">
        <f t="shared" si="5"/>
        <v>0</v>
      </c>
      <c r="AC51" s="229" t="e">
        <f t="shared" si="6"/>
        <v>#DIV/0!</v>
      </c>
      <c r="AL51" s="260">
        <v>38427</v>
      </c>
      <c r="AM51" s="261">
        <v>0.06636574074074074</v>
      </c>
      <c r="AN51" s="259">
        <v>450</v>
      </c>
      <c r="AO51" s="259">
        <v>1350</v>
      </c>
      <c r="AP51" s="259">
        <v>-0.002</v>
      </c>
      <c r="AQ51" s="259">
        <v>-0.001</v>
      </c>
      <c r="AR51" s="259">
        <v>1350</v>
      </c>
      <c r="AS51" s="259">
        <v>-0.01</v>
      </c>
      <c r="AT51" s="259">
        <v>-0.02</v>
      </c>
    </row>
    <row r="52" spans="1:46" ht="12.75">
      <c r="A52" s="143">
        <v>42</v>
      </c>
      <c r="B52" s="144">
        <v>179</v>
      </c>
      <c r="C52" s="145">
        <v>172.5</v>
      </c>
      <c r="D52" s="41">
        <v>167.7</v>
      </c>
      <c r="E52" s="146">
        <v>172.9</v>
      </c>
      <c r="F52" s="145">
        <v>175.7</v>
      </c>
      <c r="G52" s="147">
        <v>172.8</v>
      </c>
      <c r="H52" s="148">
        <v>188.4</v>
      </c>
      <c r="I52" s="149">
        <v>187.8</v>
      </c>
      <c r="J52" s="150">
        <v>188</v>
      </c>
      <c r="K52" s="151">
        <v>192.1</v>
      </c>
      <c r="L52" s="149">
        <v>187.7</v>
      </c>
      <c r="M52" s="147">
        <v>186.2</v>
      </c>
      <c r="N52" s="269"/>
      <c r="O52" s="296"/>
      <c r="X52" s="224">
        <v>357</v>
      </c>
      <c r="Y52" s="225">
        <v>3.4948</v>
      </c>
      <c r="Z52" s="226"/>
      <c r="AA52" s="227"/>
      <c r="AB52" s="228">
        <f t="shared" si="5"/>
        <v>0.025459999999999993</v>
      </c>
      <c r="AC52" s="229" t="e">
        <f t="shared" si="6"/>
        <v>#DIV/0!</v>
      </c>
      <c r="AL52" s="260">
        <v>38427</v>
      </c>
      <c r="AM52" s="261">
        <v>0.07331018518518519</v>
      </c>
      <c r="AN52" s="259">
        <v>460</v>
      </c>
      <c r="AO52" s="259">
        <v>1350</v>
      </c>
      <c r="AP52" s="259">
        <v>-0.001</v>
      </c>
      <c r="AQ52" s="259">
        <v>-0.001</v>
      </c>
      <c r="AR52" s="259">
        <v>1350</v>
      </c>
      <c r="AS52" s="259">
        <v>-0.031</v>
      </c>
      <c r="AT52" s="259">
        <v>0.018</v>
      </c>
    </row>
    <row r="53" spans="1:46" ht="12.75">
      <c r="A53" s="143">
        <v>43</v>
      </c>
      <c r="B53" s="144">
        <v>179.8</v>
      </c>
      <c r="C53" s="145">
        <v>171</v>
      </c>
      <c r="D53" s="41">
        <v>168.4</v>
      </c>
      <c r="E53" s="146">
        <v>168.6</v>
      </c>
      <c r="F53" s="145">
        <v>173.8</v>
      </c>
      <c r="G53" s="147">
        <v>176.9</v>
      </c>
      <c r="H53" s="148">
        <v>188.2</v>
      </c>
      <c r="I53" s="149">
        <v>182.7</v>
      </c>
      <c r="J53" s="150">
        <v>185</v>
      </c>
      <c r="K53" s="151">
        <v>191.3</v>
      </c>
      <c r="L53" s="149">
        <v>188.5</v>
      </c>
      <c r="M53" s="147">
        <v>183.5</v>
      </c>
      <c r="N53" s="269"/>
      <c r="O53" s="296"/>
      <c r="X53" s="224">
        <v>362</v>
      </c>
      <c r="Y53" s="225">
        <v>3.3675</v>
      </c>
      <c r="Z53" s="226"/>
      <c r="AA53" s="227"/>
      <c r="AB53" s="228">
        <f t="shared" si="5"/>
        <v>0</v>
      </c>
      <c r="AC53" s="229" t="e">
        <f t="shared" si="6"/>
        <v>#DIV/0!</v>
      </c>
      <c r="AL53" s="260">
        <v>38427</v>
      </c>
      <c r="AM53" s="261">
        <v>0.08025462962962963</v>
      </c>
      <c r="AN53" s="259">
        <v>470</v>
      </c>
      <c r="AO53" s="259">
        <v>1350</v>
      </c>
      <c r="AP53" s="259">
        <v>-0.002</v>
      </c>
      <c r="AQ53" s="259">
        <v>0</v>
      </c>
      <c r="AR53" s="259">
        <v>1350</v>
      </c>
      <c r="AS53" s="259">
        <v>0.001</v>
      </c>
      <c r="AT53" s="259">
        <v>0.002</v>
      </c>
    </row>
    <row r="54" spans="1:46" ht="12.75">
      <c r="A54" s="143">
        <v>44</v>
      </c>
      <c r="B54" s="144">
        <v>181.7</v>
      </c>
      <c r="C54" s="145">
        <v>172.7</v>
      </c>
      <c r="D54" s="41">
        <v>166.2</v>
      </c>
      <c r="E54" s="146">
        <v>168.4</v>
      </c>
      <c r="F54" s="145">
        <v>179.1</v>
      </c>
      <c r="G54" s="147">
        <v>169.3</v>
      </c>
      <c r="H54" s="148">
        <v>198.3</v>
      </c>
      <c r="I54" s="149">
        <v>186.7</v>
      </c>
      <c r="J54" s="150">
        <v>189</v>
      </c>
      <c r="K54" s="151">
        <v>193.3</v>
      </c>
      <c r="L54" s="149">
        <v>195.6</v>
      </c>
      <c r="M54" s="147">
        <v>188</v>
      </c>
      <c r="N54" s="269"/>
      <c r="O54" s="296"/>
      <c r="X54" s="224">
        <v>367</v>
      </c>
      <c r="Y54" s="225">
        <v>3.3675</v>
      </c>
      <c r="Z54" s="226"/>
      <c r="AA54" s="227"/>
      <c r="AB54" s="228">
        <f t="shared" si="5"/>
        <v>0.02906000000000004</v>
      </c>
      <c r="AC54" s="229" t="e">
        <f t="shared" si="6"/>
        <v>#DIV/0!</v>
      </c>
      <c r="AL54" s="260">
        <v>38427</v>
      </c>
      <c r="AM54" s="261">
        <v>0.08719907407407407</v>
      </c>
      <c r="AN54" s="259">
        <v>480</v>
      </c>
      <c r="AO54" s="259">
        <v>1350</v>
      </c>
      <c r="AP54" s="259">
        <v>0</v>
      </c>
      <c r="AQ54" s="259">
        <v>-0.001</v>
      </c>
      <c r="AR54" s="259">
        <v>1350</v>
      </c>
      <c r="AS54" s="259">
        <v>-0.013</v>
      </c>
      <c r="AT54" s="259">
        <v>0.029</v>
      </c>
    </row>
    <row r="55" spans="1:46" ht="12.75">
      <c r="A55" s="143">
        <v>45</v>
      </c>
      <c r="B55" s="144">
        <v>185.1</v>
      </c>
      <c r="C55" s="145">
        <v>174.1</v>
      </c>
      <c r="D55" s="41">
        <v>170.8</v>
      </c>
      <c r="E55" s="146">
        <v>177.8</v>
      </c>
      <c r="F55" s="145">
        <v>173.4</v>
      </c>
      <c r="G55" s="147">
        <v>180.4</v>
      </c>
      <c r="H55" s="155">
        <v>194.7</v>
      </c>
      <c r="I55" s="156">
        <v>185.6</v>
      </c>
      <c r="J55" s="157">
        <v>187.7</v>
      </c>
      <c r="K55" s="158">
        <v>196</v>
      </c>
      <c r="L55" s="156">
        <v>196.1</v>
      </c>
      <c r="M55" s="147">
        <v>192.3</v>
      </c>
      <c r="N55" s="269"/>
      <c r="O55" s="296"/>
      <c r="X55" s="224">
        <v>372</v>
      </c>
      <c r="Y55" s="225">
        <v>3.2222</v>
      </c>
      <c r="Z55" s="226"/>
      <c r="AA55" s="227"/>
      <c r="AB55" s="228">
        <f t="shared" si="5"/>
        <v>0</v>
      </c>
      <c r="AC55" s="229" t="e">
        <f t="shared" si="6"/>
        <v>#DIV/0!</v>
      </c>
      <c r="AL55" s="260">
        <v>38427</v>
      </c>
      <c r="AM55" s="261">
        <v>0.09414351851851853</v>
      </c>
      <c r="AN55" s="259">
        <v>490</v>
      </c>
      <c r="AO55" s="259">
        <v>1350</v>
      </c>
      <c r="AP55" s="259">
        <v>-0.002</v>
      </c>
      <c r="AQ55" s="259">
        <v>-0.002</v>
      </c>
      <c r="AR55" s="259">
        <v>1350</v>
      </c>
      <c r="AS55" s="259">
        <v>0.008</v>
      </c>
      <c r="AT55" s="259">
        <v>-0.017</v>
      </c>
    </row>
    <row r="56" spans="1:46" ht="12.75">
      <c r="A56" s="143">
        <v>46</v>
      </c>
      <c r="B56" s="144">
        <v>185</v>
      </c>
      <c r="C56" s="145">
        <v>173.2</v>
      </c>
      <c r="D56" s="41">
        <v>170.9</v>
      </c>
      <c r="E56" s="146">
        <v>172.9</v>
      </c>
      <c r="F56" s="145">
        <v>178.2</v>
      </c>
      <c r="G56" s="147">
        <v>174.8</v>
      </c>
      <c r="H56" s="148">
        <v>196.9</v>
      </c>
      <c r="I56" s="149">
        <v>188.2</v>
      </c>
      <c r="J56" s="150">
        <v>188.5</v>
      </c>
      <c r="K56" s="151">
        <v>190.2</v>
      </c>
      <c r="L56" s="149">
        <v>189.4</v>
      </c>
      <c r="M56" s="147">
        <v>189</v>
      </c>
      <c r="N56" s="269"/>
      <c r="O56" s="296"/>
      <c r="X56" s="224">
        <v>377</v>
      </c>
      <c r="Y56" s="225">
        <v>3.2222</v>
      </c>
      <c r="Z56" s="226"/>
      <c r="AA56" s="227"/>
      <c r="AB56" s="228">
        <f t="shared" si="5"/>
        <v>0.020920000000000005</v>
      </c>
      <c r="AC56" s="229" t="e">
        <f t="shared" si="6"/>
        <v>#DIV/0!</v>
      </c>
      <c r="AL56" s="260">
        <v>38427</v>
      </c>
      <c r="AM56" s="261">
        <v>0.10108796296296296</v>
      </c>
      <c r="AN56" s="259">
        <v>500</v>
      </c>
      <c r="AO56" s="259">
        <v>1350</v>
      </c>
      <c r="AP56" s="259">
        <v>-0.001</v>
      </c>
      <c r="AQ56" s="259">
        <v>-0.002</v>
      </c>
      <c r="AR56" s="259">
        <v>1350</v>
      </c>
      <c r="AS56" s="259">
        <v>0.01</v>
      </c>
      <c r="AT56" s="259">
        <v>-0.047</v>
      </c>
    </row>
    <row r="57" spans="1:46" ht="12.75">
      <c r="A57" s="143">
        <v>47</v>
      </c>
      <c r="B57" s="144">
        <v>169.2</v>
      </c>
      <c r="C57" s="145">
        <v>169.4</v>
      </c>
      <c r="D57" s="41">
        <v>164.8</v>
      </c>
      <c r="E57" s="146">
        <v>169.3</v>
      </c>
      <c r="F57" s="145">
        <v>173.7</v>
      </c>
      <c r="G57" s="147">
        <v>177.2</v>
      </c>
      <c r="H57" s="148">
        <v>189.9</v>
      </c>
      <c r="I57" s="149">
        <v>187.3</v>
      </c>
      <c r="J57" s="150">
        <v>185.4</v>
      </c>
      <c r="K57" s="151">
        <v>193.6</v>
      </c>
      <c r="L57" s="149">
        <v>193.3</v>
      </c>
      <c r="M57" s="147">
        <v>187.8</v>
      </c>
      <c r="N57" s="269"/>
      <c r="O57" s="296"/>
      <c r="X57" s="224">
        <v>382</v>
      </c>
      <c r="Y57" s="225">
        <v>3.1176</v>
      </c>
      <c r="Z57" s="226"/>
      <c r="AA57" s="227"/>
      <c r="AB57" s="228">
        <f t="shared" si="5"/>
        <v>0</v>
      </c>
      <c r="AC57" s="229" t="e">
        <f t="shared" si="6"/>
        <v>#DIV/0!</v>
      </c>
      <c r="AL57" s="260">
        <v>38427</v>
      </c>
      <c r="AM57" s="261">
        <v>0.10803240740740742</v>
      </c>
      <c r="AN57" s="259">
        <v>510</v>
      </c>
      <c r="AO57" s="259">
        <v>1350</v>
      </c>
      <c r="AP57" s="259">
        <v>-0.002</v>
      </c>
      <c r="AQ57" s="259">
        <v>-0.001</v>
      </c>
      <c r="AR57" s="259">
        <v>1350</v>
      </c>
      <c r="AS57" s="259">
        <v>0.013</v>
      </c>
      <c r="AT57" s="259">
        <v>-0.017</v>
      </c>
    </row>
    <row r="58" spans="1:46" ht="12.75">
      <c r="A58" s="143">
        <v>48</v>
      </c>
      <c r="B58" s="144">
        <v>173</v>
      </c>
      <c r="C58" s="145">
        <v>168.4</v>
      </c>
      <c r="D58" s="41">
        <v>169.8</v>
      </c>
      <c r="E58" s="146">
        <v>173.4</v>
      </c>
      <c r="F58" s="145">
        <v>176.5</v>
      </c>
      <c r="G58" s="147">
        <v>175.9</v>
      </c>
      <c r="H58" s="148">
        <v>199.5</v>
      </c>
      <c r="I58" s="149">
        <v>192.5</v>
      </c>
      <c r="J58" s="150">
        <v>188.7</v>
      </c>
      <c r="K58" s="151">
        <v>191.2</v>
      </c>
      <c r="L58" s="149">
        <v>186</v>
      </c>
      <c r="M58" s="147">
        <v>183</v>
      </c>
      <c r="N58" s="269"/>
      <c r="O58" s="296"/>
      <c r="X58" s="224">
        <v>387</v>
      </c>
      <c r="Y58" s="225">
        <v>3.1176</v>
      </c>
      <c r="Z58" s="226"/>
      <c r="AA58" s="227"/>
      <c r="AB58" s="228">
        <f t="shared" si="5"/>
        <v>0.019519999999999982</v>
      </c>
      <c r="AC58" s="229" t="e">
        <f t="shared" si="6"/>
        <v>#DIV/0!</v>
      </c>
      <c r="AL58" s="260">
        <v>38427</v>
      </c>
      <c r="AM58" s="261">
        <v>0.11497685185185186</v>
      </c>
      <c r="AN58" s="259">
        <v>520</v>
      </c>
      <c r="AO58" s="259">
        <v>1350</v>
      </c>
      <c r="AP58" s="259">
        <v>0</v>
      </c>
      <c r="AQ58" s="259">
        <v>-0.001</v>
      </c>
      <c r="AR58" s="259">
        <v>1350</v>
      </c>
      <c r="AS58" s="259">
        <v>0.01</v>
      </c>
      <c r="AT58" s="259">
        <v>-0.017</v>
      </c>
    </row>
    <row r="59" spans="1:46" ht="12.75">
      <c r="A59" s="143">
        <v>49</v>
      </c>
      <c r="B59" s="144">
        <v>175.1</v>
      </c>
      <c r="C59" s="145">
        <v>170.1</v>
      </c>
      <c r="D59" s="41">
        <v>166.9</v>
      </c>
      <c r="E59" s="146">
        <v>173.4</v>
      </c>
      <c r="F59" s="145">
        <v>176</v>
      </c>
      <c r="G59" s="147">
        <v>176.4</v>
      </c>
      <c r="H59" s="148">
        <v>195.5</v>
      </c>
      <c r="I59" s="149">
        <v>186.2</v>
      </c>
      <c r="J59" s="150">
        <v>189.8</v>
      </c>
      <c r="K59" s="151">
        <v>189.2</v>
      </c>
      <c r="L59" s="149">
        <v>189.3</v>
      </c>
      <c r="M59" s="147">
        <v>182.9</v>
      </c>
      <c r="N59" s="269"/>
      <c r="O59" s="296"/>
      <c r="X59" s="224">
        <v>392</v>
      </c>
      <c r="Y59" s="225">
        <v>3.02</v>
      </c>
      <c r="Z59" s="226"/>
      <c r="AA59" s="227"/>
      <c r="AB59" s="228">
        <f t="shared" si="5"/>
        <v>0</v>
      </c>
      <c r="AC59" s="229" t="e">
        <f t="shared" si="6"/>
        <v>#DIV/0!</v>
      </c>
      <c r="AL59" s="260">
        <v>38427</v>
      </c>
      <c r="AM59" s="261">
        <v>0.12192129629629629</v>
      </c>
      <c r="AN59" s="259">
        <v>530</v>
      </c>
      <c r="AO59" s="259">
        <v>1350</v>
      </c>
      <c r="AP59" s="259">
        <v>-0.001</v>
      </c>
      <c r="AQ59" s="259">
        <v>0</v>
      </c>
      <c r="AR59" s="259">
        <v>1350</v>
      </c>
      <c r="AS59" s="259">
        <v>0.043</v>
      </c>
      <c r="AT59" s="259">
        <v>0.008</v>
      </c>
    </row>
    <row r="60" spans="1:46" ht="12.75">
      <c r="A60" s="143">
        <v>50</v>
      </c>
      <c r="B60" s="144">
        <v>179.2</v>
      </c>
      <c r="C60" s="145">
        <v>180</v>
      </c>
      <c r="D60" s="41">
        <v>170.4</v>
      </c>
      <c r="E60" s="146">
        <v>174.5</v>
      </c>
      <c r="F60" s="145">
        <v>179.7</v>
      </c>
      <c r="G60" s="147">
        <v>178</v>
      </c>
      <c r="H60" s="148">
        <v>192.2</v>
      </c>
      <c r="I60" s="149">
        <v>190.5</v>
      </c>
      <c r="J60" s="150">
        <v>188.8</v>
      </c>
      <c r="K60" s="151">
        <v>193.1</v>
      </c>
      <c r="L60" s="149">
        <v>190.7</v>
      </c>
      <c r="M60" s="147">
        <v>189.8</v>
      </c>
      <c r="N60" s="269"/>
      <c r="O60" s="296"/>
      <c r="X60" s="224">
        <v>397</v>
      </c>
      <c r="Y60" s="225">
        <v>3.02</v>
      </c>
      <c r="Z60" s="226"/>
      <c r="AA60" s="227"/>
      <c r="AB60" s="228">
        <f t="shared" si="5"/>
        <v>0.02507999999999999</v>
      </c>
      <c r="AC60" s="229" t="e">
        <f t="shared" si="6"/>
        <v>#DIV/0!</v>
      </c>
      <c r="AL60" s="260">
        <v>38427</v>
      </c>
      <c r="AM60" s="261">
        <v>0.12886574074074073</v>
      </c>
      <c r="AN60" s="259">
        <v>540</v>
      </c>
      <c r="AO60" s="259">
        <v>1350</v>
      </c>
      <c r="AP60" s="259">
        <v>-0.001</v>
      </c>
      <c r="AQ60" s="259">
        <v>-0.001</v>
      </c>
      <c r="AR60" s="259">
        <v>1350</v>
      </c>
      <c r="AS60" s="259">
        <v>-0.006</v>
      </c>
      <c r="AT60" s="259">
        <v>-0.014</v>
      </c>
    </row>
    <row r="61" spans="1:46" ht="12.75">
      <c r="A61" s="143">
        <v>51</v>
      </c>
      <c r="B61" s="144">
        <v>177.7</v>
      </c>
      <c r="C61" s="145">
        <v>166.8</v>
      </c>
      <c r="D61" s="41">
        <v>173.9</v>
      </c>
      <c r="E61" s="146">
        <v>170</v>
      </c>
      <c r="F61" s="145">
        <v>173.3</v>
      </c>
      <c r="G61" s="147">
        <v>179</v>
      </c>
      <c r="H61" s="148">
        <v>192.5</v>
      </c>
      <c r="I61" s="149">
        <v>182.5</v>
      </c>
      <c r="J61" s="150">
        <v>184.3</v>
      </c>
      <c r="K61" s="151">
        <v>194.2</v>
      </c>
      <c r="L61" s="149">
        <v>191.1</v>
      </c>
      <c r="M61" s="147">
        <v>188.2</v>
      </c>
      <c r="N61" s="269"/>
      <c r="O61" s="296"/>
      <c r="X61" s="224">
        <v>402</v>
      </c>
      <c r="Y61" s="225">
        <v>2.8946</v>
      </c>
      <c r="Z61" s="226"/>
      <c r="AA61" s="227"/>
      <c r="AB61" s="228">
        <f t="shared" si="5"/>
        <v>0</v>
      </c>
      <c r="AC61" s="229" t="e">
        <f t="shared" si="6"/>
        <v>#DIV/0!</v>
      </c>
      <c r="AL61" s="260">
        <v>38427</v>
      </c>
      <c r="AM61" s="261">
        <v>0.1358101851851852</v>
      </c>
      <c r="AN61" s="259">
        <v>550</v>
      </c>
      <c r="AO61" s="259">
        <v>1350</v>
      </c>
      <c r="AP61" s="259">
        <v>-0.002</v>
      </c>
      <c r="AQ61" s="259">
        <v>-0.001</v>
      </c>
      <c r="AR61" s="259">
        <v>1350</v>
      </c>
      <c r="AS61" s="259">
        <v>-0.029</v>
      </c>
      <c r="AT61" s="259">
        <v>-0.004</v>
      </c>
    </row>
    <row r="62" spans="1:46" ht="12.75">
      <c r="A62" s="143">
        <v>52</v>
      </c>
      <c r="B62" s="144">
        <v>168.4</v>
      </c>
      <c r="C62" s="145">
        <v>166.1</v>
      </c>
      <c r="D62" s="41">
        <v>166.8</v>
      </c>
      <c r="E62" s="146">
        <v>170.7</v>
      </c>
      <c r="F62" s="145">
        <v>173.2</v>
      </c>
      <c r="G62" s="147">
        <v>171</v>
      </c>
      <c r="H62" s="148">
        <v>184.8</v>
      </c>
      <c r="I62" s="149">
        <v>182.1</v>
      </c>
      <c r="J62" s="150">
        <v>179.2</v>
      </c>
      <c r="K62" s="151">
        <v>192.3</v>
      </c>
      <c r="L62" s="149">
        <v>196.6</v>
      </c>
      <c r="M62" s="147">
        <v>188.9</v>
      </c>
      <c r="N62" s="269"/>
      <c r="O62" s="296"/>
      <c r="X62" s="224">
        <v>407</v>
      </c>
      <c r="Y62" s="225">
        <v>2.8946</v>
      </c>
      <c r="Z62" s="226"/>
      <c r="AA62" s="227"/>
      <c r="AB62" s="228">
        <f t="shared" si="5"/>
        <v>0.016680000000000028</v>
      </c>
      <c r="AC62" s="229" t="e">
        <f t="shared" si="6"/>
        <v>#DIV/0!</v>
      </c>
      <c r="AL62" s="260">
        <v>38427</v>
      </c>
      <c r="AM62" s="261">
        <v>0.14275462962962962</v>
      </c>
      <c r="AN62" s="259">
        <v>560</v>
      </c>
      <c r="AO62" s="259">
        <v>1350</v>
      </c>
      <c r="AP62" s="259">
        <v>-0.001</v>
      </c>
      <c r="AQ62" s="259">
        <v>-0.001</v>
      </c>
      <c r="AR62" s="259">
        <v>1350</v>
      </c>
      <c r="AS62" s="259">
        <v>0.007</v>
      </c>
      <c r="AT62" s="259">
        <v>0.018</v>
      </c>
    </row>
    <row r="63" spans="1:46" ht="12.75">
      <c r="A63" s="143">
        <v>53</v>
      </c>
      <c r="B63" s="144">
        <v>176.3</v>
      </c>
      <c r="C63" s="145">
        <v>172.6</v>
      </c>
      <c r="D63" s="41">
        <v>170.4</v>
      </c>
      <c r="E63" s="146">
        <v>168.3</v>
      </c>
      <c r="F63" s="145">
        <v>174.8</v>
      </c>
      <c r="G63" s="147">
        <v>173.4</v>
      </c>
      <c r="H63" s="148">
        <v>188.9</v>
      </c>
      <c r="I63" s="149">
        <v>185.2</v>
      </c>
      <c r="J63" s="150">
        <v>191.9</v>
      </c>
      <c r="K63" s="151">
        <v>190.6</v>
      </c>
      <c r="L63" s="149">
        <v>193.4</v>
      </c>
      <c r="M63" s="147">
        <v>191.1</v>
      </c>
      <c r="N63" s="269"/>
      <c r="O63" s="296"/>
      <c r="X63" s="224">
        <v>412</v>
      </c>
      <c r="Y63" s="225">
        <v>2.8112</v>
      </c>
      <c r="Z63" s="226"/>
      <c r="AA63" s="227"/>
      <c r="AB63" s="228">
        <f t="shared" si="5"/>
        <v>0</v>
      </c>
      <c r="AC63" s="229" t="e">
        <f t="shared" si="6"/>
        <v>#DIV/0!</v>
      </c>
      <c r="AL63" s="260">
        <v>38427</v>
      </c>
      <c r="AM63" s="261">
        <v>0.1496990740740741</v>
      </c>
      <c r="AN63" s="259">
        <v>570</v>
      </c>
      <c r="AO63" s="259">
        <v>1350</v>
      </c>
      <c r="AP63" s="259">
        <v>-0.002</v>
      </c>
      <c r="AQ63" s="259">
        <v>-0.001</v>
      </c>
      <c r="AR63" s="259">
        <v>1350</v>
      </c>
      <c r="AS63" s="259">
        <v>0</v>
      </c>
      <c r="AT63" s="259">
        <v>0.001</v>
      </c>
    </row>
    <row r="64" spans="1:46" ht="12.75">
      <c r="A64" s="143">
        <v>54</v>
      </c>
      <c r="B64" s="144">
        <v>185.3</v>
      </c>
      <c r="C64" s="145">
        <v>189.6</v>
      </c>
      <c r="D64" s="41">
        <v>174.2</v>
      </c>
      <c r="E64" s="146">
        <v>170.4</v>
      </c>
      <c r="F64" s="145">
        <v>172.6</v>
      </c>
      <c r="G64" s="147">
        <v>175.6</v>
      </c>
      <c r="H64" s="148">
        <v>193</v>
      </c>
      <c r="I64" s="149">
        <v>190.1</v>
      </c>
      <c r="J64" s="150">
        <v>188</v>
      </c>
      <c r="K64" s="151">
        <v>191.8</v>
      </c>
      <c r="L64" s="149">
        <v>197.6</v>
      </c>
      <c r="M64" s="147">
        <v>192.6</v>
      </c>
      <c r="N64" s="269"/>
      <c r="O64" s="296"/>
      <c r="X64" s="224">
        <v>417</v>
      </c>
      <c r="Y64" s="225">
        <v>2.8112</v>
      </c>
      <c r="Z64" s="226"/>
      <c r="AA64" s="227"/>
      <c r="AB64" s="228">
        <f t="shared" si="5"/>
        <v>0.021919999999999985</v>
      </c>
      <c r="AC64" s="229" t="e">
        <f t="shared" si="6"/>
        <v>#DIV/0!</v>
      </c>
      <c r="AL64" s="260">
        <v>38427</v>
      </c>
      <c r="AM64" s="261">
        <v>0.15664351851851852</v>
      </c>
      <c r="AN64" s="259">
        <v>580</v>
      </c>
      <c r="AO64" s="259">
        <v>1350</v>
      </c>
      <c r="AP64" s="259">
        <v>-0.001</v>
      </c>
      <c r="AQ64" s="259">
        <v>-0.001</v>
      </c>
      <c r="AR64" s="259">
        <v>1350</v>
      </c>
      <c r="AS64" s="259">
        <v>0.009</v>
      </c>
      <c r="AT64" s="259">
        <v>0.01</v>
      </c>
    </row>
    <row r="65" spans="1:46" ht="12.75">
      <c r="A65" s="143">
        <v>55</v>
      </c>
      <c r="B65" s="144">
        <v>170.6</v>
      </c>
      <c r="C65" s="145">
        <v>179.3</v>
      </c>
      <c r="D65" s="41">
        <v>174.5</v>
      </c>
      <c r="E65" s="146">
        <v>170.3</v>
      </c>
      <c r="F65" s="145">
        <v>176.7</v>
      </c>
      <c r="G65" s="147">
        <v>176.2</v>
      </c>
      <c r="H65" s="148">
        <v>185.3</v>
      </c>
      <c r="I65" s="149">
        <v>185.7</v>
      </c>
      <c r="J65" s="150">
        <v>183.4</v>
      </c>
      <c r="K65" s="151">
        <v>193.8</v>
      </c>
      <c r="L65" s="149">
        <v>196</v>
      </c>
      <c r="M65" s="147">
        <v>185.7</v>
      </c>
      <c r="N65" s="269"/>
      <c r="O65" s="296"/>
      <c r="X65" s="224">
        <v>422</v>
      </c>
      <c r="Y65" s="225">
        <v>2.7016</v>
      </c>
      <c r="Z65" s="226"/>
      <c r="AA65" s="227"/>
      <c r="AB65" s="228">
        <f t="shared" si="5"/>
        <v>0</v>
      </c>
      <c r="AC65" s="229" t="e">
        <f t="shared" si="6"/>
        <v>#DIV/0!</v>
      </c>
      <c r="AL65" s="260">
        <v>38427</v>
      </c>
      <c r="AM65" s="261">
        <v>0.16358796296296296</v>
      </c>
      <c r="AN65" s="259">
        <v>590</v>
      </c>
      <c r="AO65" s="259">
        <v>1350</v>
      </c>
      <c r="AP65" s="259">
        <v>-0.001</v>
      </c>
      <c r="AQ65" s="259">
        <v>-0.001</v>
      </c>
      <c r="AR65" s="259">
        <v>1350</v>
      </c>
      <c r="AS65" s="259">
        <v>-0.035</v>
      </c>
      <c r="AT65" s="259">
        <v>0.004</v>
      </c>
    </row>
    <row r="66" spans="1:46" ht="12.75">
      <c r="A66" s="143">
        <v>56</v>
      </c>
      <c r="B66" s="144">
        <v>167.5</v>
      </c>
      <c r="C66" s="145">
        <v>169.1</v>
      </c>
      <c r="D66" s="41">
        <v>171.9</v>
      </c>
      <c r="E66" s="146">
        <v>168.5</v>
      </c>
      <c r="F66" s="145">
        <v>171.8</v>
      </c>
      <c r="G66" s="147">
        <v>174</v>
      </c>
      <c r="H66" s="148">
        <v>189.9</v>
      </c>
      <c r="I66" s="149">
        <v>188.4</v>
      </c>
      <c r="J66" s="150">
        <v>184</v>
      </c>
      <c r="K66" s="151">
        <v>186.8</v>
      </c>
      <c r="L66" s="149">
        <v>191.9</v>
      </c>
      <c r="M66" s="147">
        <v>188.8</v>
      </c>
      <c r="N66" s="269"/>
      <c r="O66" s="296"/>
      <c r="X66" s="224">
        <v>427</v>
      </c>
      <c r="Y66" s="225">
        <v>2.7016</v>
      </c>
      <c r="Z66" s="226"/>
      <c r="AA66" s="227"/>
      <c r="AB66" s="228">
        <f t="shared" si="5"/>
        <v>0.025739999999999964</v>
      </c>
      <c r="AC66" s="229" t="e">
        <f t="shared" si="6"/>
        <v>#DIV/0!</v>
      </c>
      <c r="AL66" s="260">
        <v>38427</v>
      </c>
      <c r="AM66" s="261">
        <v>0.1705324074074074</v>
      </c>
      <c r="AN66" s="259">
        <v>600</v>
      </c>
      <c r="AO66" s="259">
        <v>1350</v>
      </c>
      <c r="AP66" s="259">
        <v>-0.001</v>
      </c>
      <c r="AQ66" s="259">
        <v>-0.001</v>
      </c>
      <c r="AR66" s="259">
        <v>1350</v>
      </c>
      <c r="AS66" s="259">
        <v>0.015</v>
      </c>
      <c r="AT66" s="259">
        <v>0.004</v>
      </c>
    </row>
    <row r="67" spans="1:46" ht="12.75">
      <c r="A67" s="143">
        <v>57</v>
      </c>
      <c r="B67" s="144">
        <v>179.7</v>
      </c>
      <c r="C67" s="145">
        <v>192.6</v>
      </c>
      <c r="D67" s="41">
        <v>181.3</v>
      </c>
      <c r="E67" s="146">
        <v>167.8</v>
      </c>
      <c r="F67" s="145">
        <v>169.6</v>
      </c>
      <c r="G67" s="147">
        <v>173.6</v>
      </c>
      <c r="H67" s="148">
        <v>187.1</v>
      </c>
      <c r="I67" s="149">
        <v>183.4</v>
      </c>
      <c r="J67" s="150">
        <v>184.7</v>
      </c>
      <c r="K67" s="151">
        <v>193</v>
      </c>
      <c r="L67" s="149">
        <v>196.7</v>
      </c>
      <c r="M67" s="147">
        <v>187.8</v>
      </c>
      <c r="N67" s="269"/>
      <c r="O67" s="296"/>
      <c r="X67" s="224">
        <v>432</v>
      </c>
      <c r="Y67" s="225">
        <v>2.5729</v>
      </c>
      <c r="Z67" s="226"/>
      <c r="AA67" s="227"/>
      <c r="AB67" s="228">
        <f t="shared" si="5"/>
        <v>0</v>
      </c>
      <c r="AC67" s="229" t="e">
        <f t="shared" si="6"/>
        <v>#DIV/0!</v>
      </c>
      <c r="AL67" s="260">
        <v>38427</v>
      </c>
      <c r="AM67" s="261">
        <v>0.17747685185185183</v>
      </c>
      <c r="AN67" s="259">
        <v>610</v>
      </c>
      <c r="AO67" s="259">
        <v>1350</v>
      </c>
      <c r="AP67" s="259">
        <v>-0.001</v>
      </c>
      <c r="AQ67" s="259">
        <v>-0.001</v>
      </c>
      <c r="AR67" s="259">
        <v>1350</v>
      </c>
      <c r="AS67" s="259">
        <v>-0.009</v>
      </c>
      <c r="AT67" s="259">
        <v>0.039</v>
      </c>
    </row>
    <row r="68" spans="1:46" ht="12.75">
      <c r="A68" s="143">
        <v>58</v>
      </c>
      <c r="B68" s="144">
        <v>176.6</v>
      </c>
      <c r="C68" s="145">
        <v>181.8</v>
      </c>
      <c r="D68" s="41">
        <v>163.5</v>
      </c>
      <c r="E68" s="146">
        <v>167</v>
      </c>
      <c r="F68" s="145">
        <v>172.6</v>
      </c>
      <c r="G68" s="147">
        <v>177.7</v>
      </c>
      <c r="H68" s="148">
        <v>191.4</v>
      </c>
      <c r="I68" s="149">
        <v>183.5</v>
      </c>
      <c r="J68" s="150">
        <v>185.5</v>
      </c>
      <c r="K68" s="151">
        <v>182.6</v>
      </c>
      <c r="L68" s="149">
        <v>187</v>
      </c>
      <c r="M68" s="159">
        <v>182.9</v>
      </c>
      <c r="N68" s="269"/>
      <c r="O68" s="296"/>
      <c r="X68" s="224">
        <v>437</v>
      </c>
      <c r="Y68" s="225">
        <v>2.5729</v>
      </c>
      <c r="Z68" s="226"/>
      <c r="AA68" s="227"/>
      <c r="AB68" s="228">
        <f t="shared" si="5"/>
        <v>0.01546000000000003</v>
      </c>
      <c r="AC68" s="229" t="e">
        <f t="shared" si="6"/>
        <v>#DIV/0!</v>
      </c>
      <c r="AL68" s="260">
        <v>38427</v>
      </c>
      <c r="AM68" s="261">
        <v>0.1844212962962963</v>
      </c>
      <c r="AN68" s="259">
        <v>620</v>
      </c>
      <c r="AO68" s="259">
        <v>1350</v>
      </c>
      <c r="AP68" s="259">
        <v>-0.001</v>
      </c>
      <c r="AQ68" s="259">
        <v>0</v>
      </c>
      <c r="AR68" s="259">
        <v>1350</v>
      </c>
      <c r="AS68" s="259">
        <v>-0.009</v>
      </c>
      <c r="AT68" s="259">
        <v>0.035</v>
      </c>
    </row>
    <row r="69" spans="1:46" ht="12.75">
      <c r="A69" s="143">
        <v>59</v>
      </c>
      <c r="B69" s="144">
        <v>172.6</v>
      </c>
      <c r="C69" s="145">
        <v>184.8</v>
      </c>
      <c r="D69" s="41">
        <v>187</v>
      </c>
      <c r="E69" s="146">
        <v>166.9</v>
      </c>
      <c r="F69" s="145">
        <v>174.9</v>
      </c>
      <c r="G69" s="147">
        <v>173.1</v>
      </c>
      <c r="H69" s="148">
        <v>189.1</v>
      </c>
      <c r="I69" s="149">
        <v>179.8</v>
      </c>
      <c r="J69" s="150">
        <v>193.3</v>
      </c>
      <c r="K69" s="151">
        <v>184.6</v>
      </c>
      <c r="L69" s="149">
        <v>181.5</v>
      </c>
      <c r="M69" s="147">
        <v>182.7</v>
      </c>
      <c r="N69" s="269"/>
      <c r="O69" s="296"/>
      <c r="X69" s="224">
        <v>442</v>
      </c>
      <c r="Y69" s="225">
        <v>2.4956</v>
      </c>
      <c r="Z69" s="226"/>
      <c r="AA69" s="227"/>
      <c r="AB69" s="228">
        <f t="shared" si="5"/>
        <v>0</v>
      </c>
      <c r="AC69" s="229" t="e">
        <f t="shared" si="6"/>
        <v>#DIV/0!</v>
      </c>
      <c r="AL69" s="260">
        <v>38427</v>
      </c>
      <c r="AM69" s="261">
        <v>0.19136574074074075</v>
      </c>
      <c r="AN69" s="259">
        <v>630</v>
      </c>
      <c r="AO69" s="259">
        <v>1350</v>
      </c>
      <c r="AP69" s="259">
        <v>-0.001</v>
      </c>
      <c r="AQ69" s="259">
        <v>-0.001</v>
      </c>
      <c r="AR69" s="259">
        <v>1350</v>
      </c>
      <c r="AS69" s="259">
        <v>0.017</v>
      </c>
      <c r="AT69" s="259">
        <v>0.021</v>
      </c>
    </row>
    <row r="70" spans="1:46" ht="12.75">
      <c r="A70" s="143">
        <v>60</v>
      </c>
      <c r="B70" s="144">
        <v>172.9</v>
      </c>
      <c r="C70" s="145">
        <v>181.8</v>
      </c>
      <c r="D70" s="41">
        <v>176.7</v>
      </c>
      <c r="E70" s="146">
        <v>167.9</v>
      </c>
      <c r="F70" s="145">
        <v>175.6</v>
      </c>
      <c r="G70" s="147">
        <v>175.7</v>
      </c>
      <c r="H70" s="148">
        <v>190.4</v>
      </c>
      <c r="I70" s="149">
        <v>186.5</v>
      </c>
      <c r="J70" s="150">
        <v>184.4</v>
      </c>
      <c r="K70" s="151">
        <v>185.5</v>
      </c>
      <c r="L70" s="149">
        <v>191.7</v>
      </c>
      <c r="M70" s="147">
        <v>181</v>
      </c>
      <c r="N70" s="269"/>
      <c r="O70" s="296"/>
      <c r="X70" s="224">
        <v>447</v>
      </c>
      <c r="Y70" s="225">
        <v>2.4956</v>
      </c>
      <c r="Z70" s="226"/>
      <c r="AA70" s="227"/>
      <c r="AB70" s="228">
        <f t="shared" si="5"/>
        <v>0.023540000000000026</v>
      </c>
      <c r="AC70" s="229" t="e">
        <f t="shared" si="6"/>
        <v>#DIV/0!</v>
      </c>
      <c r="AL70" s="260">
        <v>38427</v>
      </c>
      <c r="AM70" s="261">
        <v>0.19831018518518517</v>
      </c>
      <c r="AN70" s="259">
        <v>640</v>
      </c>
      <c r="AO70" s="259">
        <v>1350</v>
      </c>
      <c r="AP70" s="259">
        <v>0</v>
      </c>
      <c r="AQ70" s="259">
        <v>-0.002</v>
      </c>
      <c r="AR70" s="259">
        <v>1350</v>
      </c>
      <c r="AS70" s="259">
        <v>-0.002</v>
      </c>
      <c r="AT70" s="259">
        <v>0.037</v>
      </c>
    </row>
    <row r="71" spans="1:46" ht="12.75">
      <c r="A71" s="143">
        <v>61</v>
      </c>
      <c r="B71" s="144">
        <v>173.4</v>
      </c>
      <c r="C71" s="145">
        <v>179.8</v>
      </c>
      <c r="D71" s="41">
        <v>176.6</v>
      </c>
      <c r="E71" s="146">
        <v>166.3</v>
      </c>
      <c r="F71" s="145">
        <v>174.3</v>
      </c>
      <c r="G71" s="41">
        <v>173</v>
      </c>
      <c r="H71" s="148">
        <v>191</v>
      </c>
      <c r="I71" s="149">
        <v>191.1</v>
      </c>
      <c r="J71" s="150">
        <v>191.1</v>
      </c>
      <c r="K71" s="151">
        <v>178.2</v>
      </c>
      <c r="L71" s="149">
        <v>191.4</v>
      </c>
      <c r="M71" s="147">
        <v>182</v>
      </c>
      <c r="N71" s="269"/>
      <c r="O71" s="296"/>
      <c r="X71" s="224">
        <v>452</v>
      </c>
      <c r="Y71" s="225">
        <v>2.3779</v>
      </c>
      <c r="Z71" s="226"/>
      <c r="AA71" s="227"/>
      <c r="AB71" s="228">
        <f t="shared" si="5"/>
        <v>0</v>
      </c>
      <c r="AC71" s="229" t="e">
        <f t="shared" si="6"/>
        <v>#DIV/0!</v>
      </c>
      <c r="AL71" s="260">
        <v>38427</v>
      </c>
      <c r="AM71" s="261">
        <v>0.20525462962962962</v>
      </c>
      <c r="AN71" s="259">
        <v>650</v>
      </c>
      <c r="AO71" s="259">
        <v>1350</v>
      </c>
      <c r="AP71" s="259">
        <v>0</v>
      </c>
      <c r="AQ71" s="259">
        <v>-0.001</v>
      </c>
      <c r="AR71" s="259">
        <v>1350</v>
      </c>
      <c r="AS71" s="259">
        <v>-0.001</v>
      </c>
      <c r="AT71" s="259">
        <v>0.009</v>
      </c>
    </row>
    <row r="72" spans="1:46" ht="12.75">
      <c r="A72" s="143">
        <v>62</v>
      </c>
      <c r="B72" s="144">
        <v>168.1</v>
      </c>
      <c r="C72" s="145">
        <v>170.6</v>
      </c>
      <c r="D72" s="41">
        <v>177</v>
      </c>
      <c r="E72" s="146">
        <v>167.4</v>
      </c>
      <c r="F72" s="145">
        <v>172.7</v>
      </c>
      <c r="G72" s="41">
        <v>170.8</v>
      </c>
      <c r="H72" s="148">
        <v>193.3</v>
      </c>
      <c r="I72" s="149">
        <v>189.2</v>
      </c>
      <c r="J72" s="150">
        <v>187.9</v>
      </c>
      <c r="K72" s="151">
        <v>185.3</v>
      </c>
      <c r="L72" s="149">
        <v>189.5</v>
      </c>
      <c r="M72" s="147">
        <v>184.8</v>
      </c>
      <c r="N72" s="269"/>
      <c r="O72" s="296"/>
      <c r="X72" s="224">
        <v>457</v>
      </c>
      <c r="Y72" s="225">
        <v>2.3779</v>
      </c>
      <c r="Z72" s="226"/>
      <c r="AA72" s="227"/>
      <c r="AB72" s="228">
        <f aca="true" t="shared" si="7" ref="AB72:AB134">(Y72-Y73)/(X73-X72)</f>
        <v>0.013039999999999986</v>
      </c>
      <c r="AC72" s="229" t="e">
        <f aca="true" t="shared" si="8" ref="AC72:AC134">(AA72-AA73)/(Z73-Z72)</f>
        <v>#DIV/0!</v>
      </c>
      <c r="AL72" s="260">
        <v>38427</v>
      </c>
      <c r="AM72" s="261">
        <v>0.2121990740740741</v>
      </c>
      <c r="AN72" s="259">
        <v>660</v>
      </c>
      <c r="AO72" s="259">
        <v>1350</v>
      </c>
      <c r="AP72" s="259">
        <v>-0.001</v>
      </c>
      <c r="AQ72" s="259">
        <v>-0.001</v>
      </c>
      <c r="AR72" s="259">
        <v>1350</v>
      </c>
      <c r="AS72" s="259">
        <v>-0.001</v>
      </c>
      <c r="AT72" s="259">
        <v>-0.002</v>
      </c>
    </row>
    <row r="73" spans="1:46" ht="13.5" thickBot="1">
      <c r="A73" s="160">
        <v>63</v>
      </c>
      <c r="B73" s="161">
        <v>169.2</v>
      </c>
      <c r="C73" s="162">
        <v>172.9</v>
      </c>
      <c r="D73" s="163">
        <v>182</v>
      </c>
      <c r="E73" s="164">
        <v>167</v>
      </c>
      <c r="F73" s="162">
        <v>172.5</v>
      </c>
      <c r="G73" s="165">
        <v>167</v>
      </c>
      <c r="H73" s="161">
        <v>184.5</v>
      </c>
      <c r="I73" s="162">
        <v>180.1</v>
      </c>
      <c r="J73" s="163">
        <v>188.6</v>
      </c>
      <c r="K73" s="164">
        <v>184.1</v>
      </c>
      <c r="L73" s="162">
        <v>187.3</v>
      </c>
      <c r="M73" s="301">
        <v>186.8</v>
      </c>
      <c r="N73" s="297"/>
      <c r="O73" s="298"/>
      <c r="X73" s="224">
        <v>462</v>
      </c>
      <c r="Y73" s="225">
        <v>2.3127</v>
      </c>
      <c r="Z73" s="226"/>
      <c r="AA73" s="227"/>
      <c r="AB73" s="228">
        <f t="shared" si="7"/>
        <v>0</v>
      </c>
      <c r="AC73" s="229" t="e">
        <f t="shared" si="8"/>
        <v>#DIV/0!</v>
      </c>
      <c r="AL73" s="260">
        <v>38427</v>
      </c>
      <c r="AM73" s="261">
        <v>0.21915509259259258</v>
      </c>
      <c r="AN73" s="259">
        <v>670</v>
      </c>
      <c r="AO73" s="259">
        <v>1350</v>
      </c>
      <c r="AP73" s="259">
        <v>-0.001</v>
      </c>
      <c r="AQ73" s="259">
        <v>-0.001</v>
      </c>
      <c r="AR73" s="259">
        <v>1350</v>
      </c>
      <c r="AS73" s="259">
        <v>-0.017</v>
      </c>
      <c r="AT73" s="259">
        <v>0.041</v>
      </c>
    </row>
    <row r="74" spans="1:46" ht="14.25" thickBot="1" thickTop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X74" s="224">
        <v>467</v>
      </c>
      <c r="Y74" s="225">
        <v>2.3127</v>
      </c>
      <c r="Z74" s="226"/>
      <c r="AA74" s="227"/>
      <c r="AB74" s="228">
        <f t="shared" si="7"/>
        <v>0.017459999999999986</v>
      </c>
      <c r="AC74" s="229" t="e">
        <f t="shared" si="8"/>
        <v>#DIV/0!</v>
      </c>
      <c r="AL74" s="260">
        <v>38427</v>
      </c>
      <c r="AM74" s="261">
        <v>0.22608796296296296</v>
      </c>
      <c r="AN74" s="259">
        <v>680</v>
      </c>
      <c r="AO74" s="259">
        <v>1350</v>
      </c>
      <c r="AP74" s="259">
        <v>-0.002</v>
      </c>
      <c r="AQ74" s="259">
        <v>-0.001</v>
      </c>
      <c r="AR74" s="259">
        <v>1350</v>
      </c>
      <c r="AS74" s="259">
        <v>-0.025</v>
      </c>
      <c r="AT74" s="259">
        <v>0.002</v>
      </c>
    </row>
    <row r="75" spans="1:46" ht="13.5" thickBot="1">
      <c r="A75" s="166" t="s">
        <v>17</v>
      </c>
      <c r="B75" s="167" t="s">
        <v>55</v>
      </c>
      <c r="C75" s="168" t="s">
        <v>56</v>
      </c>
      <c r="D75" s="169" t="s">
        <v>57</v>
      </c>
      <c r="E75" s="169" t="s">
        <v>48</v>
      </c>
      <c r="F75" s="169" t="s">
        <v>49</v>
      </c>
      <c r="G75" s="170" t="s">
        <v>50</v>
      </c>
      <c r="H75" s="167" t="s">
        <v>58</v>
      </c>
      <c r="I75" s="168" t="s">
        <v>53</v>
      </c>
      <c r="J75" s="169" t="s">
        <v>54</v>
      </c>
      <c r="K75" s="169" t="s">
        <v>51</v>
      </c>
      <c r="L75" s="169" t="s">
        <v>52</v>
      </c>
      <c r="M75" s="170" t="s">
        <v>87</v>
      </c>
      <c r="N75" s="171"/>
      <c r="X75" s="224">
        <v>472</v>
      </c>
      <c r="Y75" s="225">
        <v>2.2254</v>
      </c>
      <c r="Z75" s="226"/>
      <c r="AA75" s="227"/>
      <c r="AB75" s="228">
        <f t="shared" si="7"/>
        <v>0</v>
      </c>
      <c r="AC75" s="229" t="e">
        <f t="shared" si="8"/>
        <v>#DIV/0!</v>
      </c>
      <c r="AL75" s="260">
        <v>38427</v>
      </c>
      <c r="AM75" s="261">
        <v>0.2330439814814815</v>
      </c>
      <c r="AN75" s="259">
        <v>690</v>
      </c>
      <c r="AO75" s="259">
        <v>1350</v>
      </c>
      <c r="AP75" s="259">
        <v>-0.001</v>
      </c>
      <c r="AQ75" s="259">
        <v>-0.002</v>
      </c>
      <c r="AR75" s="259">
        <v>1350</v>
      </c>
      <c r="AS75" s="259">
        <v>-0.051</v>
      </c>
      <c r="AT75" s="259">
        <v>0.024</v>
      </c>
    </row>
    <row r="76" spans="1:46" ht="12.75">
      <c r="A76" s="61" t="s">
        <v>14</v>
      </c>
      <c r="B76" s="172">
        <f aca="true" t="shared" si="9" ref="B76:M76">AVERAGE(B10:B73)</f>
        <v>175.30937500000007</v>
      </c>
      <c r="C76" s="173">
        <f t="shared" si="9"/>
        <v>171.05781249999998</v>
      </c>
      <c r="D76" s="173">
        <f t="shared" si="9"/>
        <v>170.0296875</v>
      </c>
      <c r="E76" s="173">
        <f t="shared" si="9"/>
        <v>170.73124999999996</v>
      </c>
      <c r="F76" s="174">
        <f t="shared" si="9"/>
        <v>172.6484375</v>
      </c>
      <c r="G76" s="175">
        <f t="shared" si="9"/>
        <v>173.71562500000002</v>
      </c>
      <c r="H76" s="176">
        <f t="shared" si="9"/>
        <v>191.64374999999998</v>
      </c>
      <c r="I76" s="173">
        <f t="shared" si="9"/>
        <v>183.86562500000008</v>
      </c>
      <c r="J76" s="173">
        <f t="shared" si="9"/>
        <v>186.0296875</v>
      </c>
      <c r="K76" s="173">
        <f t="shared" si="9"/>
        <v>191.38906250000008</v>
      </c>
      <c r="L76" s="174">
        <f t="shared" si="9"/>
        <v>190.009375</v>
      </c>
      <c r="M76" s="175">
        <f t="shared" si="9"/>
        <v>186.85781249999994</v>
      </c>
      <c r="X76" s="224">
        <v>477</v>
      </c>
      <c r="Y76" s="225">
        <v>2.2254</v>
      </c>
      <c r="Z76" s="226"/>
      <c r="AA76" s="227"/>
      <c r="AB76" s="228">
        <f t="shared" si="7"/>
        <v>0.017959999999999976</v>
      </c>
      <c r="AC76" s="229" t="e">
        <f t="shared" si="8"/>
        <v>#DIV/0!</v>
      </c>
      <c r="AL76" s="260">
        <v>38427</v>
      </c>
      <c r="AM76" s="261">
        <v>0.23998842592592592</v>
      </c>
      <c r="AN76" s="259">
        <v>700</v>
      </c>
      <c r="AO76" s="259">
        <v>1350</v>
      </c>
      <c r="AP76" s="259">
        <v>-0.001</v>
      </c>
      <c r="AQ76" s="259">
        <v>-0.001</v>
      </c>
      <c r="AR76" s="259">
        <v>1350</v>
      </c>
      <c r="AS76" s="259">
        <v>-0.014</v>
      </c>
      <c r="AT76" s="259">
        <v>0.001</v>
      </c>
    </row>
    <row r="77" spans="1:46" ht="12.75">
      <c r="A77" s="62" t="s">
        <v>10</v>
      </c>
      <c r="B77" s="66">
        <f aca="true" t="shared" si="10" ref="B77:M77">STDEV(B10:B73)</f>
        <v>4.26479567421856</v>
      </c>
      <c r="C77" s="177">
        <f t="shared" si="10"/>
        <v>5.666577161408876</v>
      </c>
      <c r="D77" s="177">
        <f t="shared" si="10"/>
        <v>4.252344999648499</v>
      </c>
      <c r="E77" s="177">
        <f t="shared" si="10"/>
        <v>2.686998384345238</v>
      </c>
      <c r="F77" s="178">
        <f t="shared" si="10"/>
        <v>2.69914696621732</v>
      </c>
      <c r="G77" s="67">
        <f t="shared" si="10"/>
        <v>2.754691164667937</v>
      </c>
      <c r="H77" s="68">
        <f t="shared" si="10"/>
        <v>4.571786320328474</v>
      </c>
      <c r="I77" s="177">
        <f t="shared" si="10"/>
        <v>3.3918772603344776</v>
      </c>
      <c r="J77" s="177">
        <f t="shared" si="10"/>
        <v>3.5723665930861173</v>
      </c>
      <c r="K77" s="177">
        <f t="shared" si="10"/>
        <v>4.246160438818223</v>
      </c>
      <c r="L77" s="178">
        <f t="shared" si="10"/>
        <v>3.555265210119619</v>
      </c>
      <c r="M77" s="67">
        <f t="shared" si="10"/>
        <v>3.280669922272669</v>
      </c>
      <c r="X77" s="224">
        <v>482</v>
      </c>
      <c r="Y77" s="225">
        <v>2.1356</v>
      </c>
      <c r="Z77" s="226"/>
      <c r="AA77" s="227"/>
      <c r="AB77" s="228">
        <f t="shared" si="7"/>
        <v>0</v>
      </c>
      <c r="AC77" s="229" t="e">
        <f t="shared" si="8"/>
        <v>#DIV/0!</v>
      </c>
      <c r="AL77" s="260">
        <v>38427</v>
      </c>
      <c r="AM77" s="261">
        <v>0.24693287037037037</v>
      </c>
      <c r="AN77" s="259">
        <v>710</v>
      </c>
      <c r="AO77" s="259">
        <v>1350</v>
      </c>
      <c r="AP77" s="259">
        <v>0</v>
      </c>
      <c r="AQ77" s="259">
        <v>-0.001</v>
      </c>
      <c r="AR77" s="259">
        <v>1350</v>
      </c>
      <c r="AS77" s="259">
        <v>0.025</v>
      </c>
      <c r="AT77" s="259">
        <v>0.004</v>
      </c>
    </row>
    <row r="78" spans="1:46" ht="12.75">
      <c r="A78" s="63" t="s">
        <v>15</v>
      </c>
      <c r="B78" s="179">
        <f aca="true" t="shared" si="11" ref="B78:M78">MAX(B10:B73)</f>
        <v>185.6</v>
      </c>
      <c r="C78" s="180">
        <f t="shared" si="11"/>
        <v>192.6</v>
      </c>
      <c r="D78" s="180">
        <f t="shared" si="11"/>
        <v>187</v>
      </c>
      <c r="E78" s="180">
        <f t="shared" si="11"/>
        <v>177.8</v>
      </c>
      <c r="F78" s="181">
        <f t="shared" si="11"/>
        <v>179.7</v>
      </c>
      <c r="G78" s="182">
        <f t="shared" si="11"/>
        <v>180.5</v>
      </c>
      <c r="H78" s="183">
        <f t="shared" si="11"/>
        <v>201.7</v>
      </c>
      <c r="I78" s="180">
        <f t="shared" si="11"/>
        <v>192.5</v>
      </c>
      <c r="J78" s="180">
        <f t="shared" si="11"/>
        <v>194.1</v>
      </c>
      <c r="K78" s="180">
        <f t="shared" si="11"/>
        <v>198.9</v>
      </c>
      <c r="L78" s="181">
        <f t="shared" si="11"/>
        <v>197.6</v>
      </c>
      <c r="M78" s="182">
        <f t="shared" si="11"/>
        <v>194.5</v>
      </c>
      <c r="X78" s="224">
        <v>487</v>
      </c>
      <c r="Y78" s="225">
        <v>2.1356</v>
      </c>
      <c r="Z78" s="226"/>
      <c r="AA78" s="227"/>
      <c r="AB78" s="228">
        <f t="shared" si="7"/>
        <v>0.019900000000000074</v>
      </c>
      <c r="AC78" s="229" t="e">
        <f t="shared" si="8"/>
        <v>#DIV/0!</v>
      </c>
      <c r="AL78" s="260">
        <v>38427</v>
      </c>
      <c r="AM78" s="261">
        <v>0.25387731481481485</v>
      </c>
      <c r="AN78" s="259">
        <v>720</v>
      </c>
      <c r="AO78" s="259">
        <v>1350</v>
      </c>
      <c r="AP78" s="259">
        <v>-0.001</v>
      </c>
      <c r="AQ78" s="259">
        <v>-0.001</v>
      </c>
      <c r="AR78" s="259">
        <v>1350</v>
      </c>
      <c r="AS78" s="259">
        <v>-0.015</v>
      </c>
      <c r="AT78" s="259">
        <v>-0.004</v>
      </c>
    </row>
    <row r="79" spans="1:46" ht="13.5" thickBot="1">
      <c r="A79" s="64" t="s">
        <v>16</v>
      </c>
      <c r="B79" s="184">
        <f aca="true" t="shared" si="12" ref="B79:M79">MIN(B10:B73)</f>
        <v>167.3</v>
      </c>
      <c r="C79" s="185">
        <f t="shared" si="12"/>
        <v>163.4</v>
      </c>
      <c r="D79" s="185">
        <f t="shared" si="12"/>
        <v>162.3</v>
      </c>
      <c r="E79" s="185">
        <f t="shared" si="12"/>
        <v>165.1</v>
      </c>
      <c r="F79" s="186">
        <f t="shared" si="12"/>
        <v>166.2</v>
      </c>
      <c r="G79" s="187">
        <f t="shared" si="12"/>
        <v>167</v>
      </c>
      <c r="H79" s="188">
        <f t="shared" si="12"/>
        <v>178.7</v>
      </c>
      <c r="I79" s="185">
        <f t="shared" si="12"/>
        <v>176.5</v>
      </c>
      <c r="J79" s="185">
        <f t="shared" si="12"/>
        <v>179.2</v>
      </c>
      <c r="K79" s="185">
        <f t="shared" si="12"/>
        <v>178.2</v>
      </c>
      <c r="L79" s="186">
        <f t="shared" si="12"/>
        <v>181.2</v>
      </c>
      <c r="M79" s="187">
        <f t="shared" si="12"/>
        <v>180.6</v>
      </c>
      <c r="X79" s="224">
        <v>492</v>
      </c>
      <c r="Y79" s="225">
        <v>2.0361</v>
      </c>
      <c r="Z79" s="226"/>
      <c r="AA79" s="227"/>
      <c r="AB79" s="228">
        <f t="shared" si="7"/>
        <v>0</v>
      </c>
      <c r="AC79" s="229" t="e">
        <f t="shared" si="8"/>
        <v>#DIV/0!</v>
      </c>
      <c r="AL79" s="260">
        <v>38427</v>
      </c>
      <c r="AM79" s="261">
        <v>0.26082175925925927</v>
      </c>
      <c r="AN79" s="259">
        <v>730</v>
      </c>
      <c r="AO79" s="259">
        <v>1350</v>
      </c>
      <c r="AP79" s="259">
        <v>0</v>
      </c>
      <c r="AQ79" s="259">
        <v>-0.002</v>
      </c>
      <c r="AR79" s="259">
        <v>1350</v>
      </c>
      <c r="AS79" s="259">
        <v>-0.012</v>
      </c>
      <c r="AT79" s="259">
        <v>0.023</v>
      </c>
    </row>
    <row r="80" spans="1:46" ht="13.5" thickBot="1">
      <c r="A80" s="65" t="s">
        <v>9</v>
      </c>
      <c r="B80" s="299" t="s">
        <v>64</v>
      </c>
      <c r="C80" s="294"/>
      <c r="D80" s="294"/>
      <c r="E80" s="294"/>
      <c r="F80" s="294"/>
      <c r="G80" s="300"/>
      <c r="H80" s="299" t="s">
        <v>65</v>
      </c>
      <c r="I80" s="294"/>
      <c r="J80" s="294"/>
      <c r="K80" s="294"/>
      <c r="L80" s="294"/>
      <c r="M80" s="300"/>
      <c r="X80" s="224">
        <v>497</v>
      </c>
      <c r="Y80" s="225">
        <v>2.0361</v>
      </c>
      <c r="Z80" s="226"/>
      <c r="AA80" s="227"/>
      <c r="AB80" s="228">
        <f t="shared" si="7"/>
        <v>0.01133999999999995</v>
      </c>
      <c r="AC80" s="229" t="e">
        <f t="shared" si="8"/>
        <v>#DIV/0!</v>
      </c>
      <c r="AL80" s="260">
        <v>38427</v>
      </c>
      <c r="AM80" s="261">
        <v>0.2677662037037037</v>
      </c>
      <c r="AN80" s="259">
        <v>740</v>
      </c>
      <c r="AO80" s="259">
        <v>1350</v>
      </c>
      <c r="AP80" s="259">
        <v>-0.002</v>
      </c>
      <c r="AQ80" s="259">
        <v>-0.002</v>
      </c>
      <c r="AR80" s="259">
        <v>1350</v>
      </c>
      <c r="AS80" s="259">
        <v>0.009</v>
      </c>
      <c r="AT80" s="259">
        <v>-0.013</v>
      </c>
    </row>
    <row r="81" spans="1:46" ht="13.5" thickBot="1">
      <c r="A81" s="120" t="s">
        <v>63</v>
      </c>
      <c r="B81" s="189"/>
      <c r="C81" s="121"/>
      <c r="D81" s="190"/>
      <c r="E81" s="190"/>
      <c r="F81" s="190"/>
      <c r="X81" s="224">
        <v>502</v>
      </c>
      <c r="Y81" s="225">
        <v>1.9794</v>
      </c>
      <c r="Z81" s="226"/>
      <c r="AA81" s="227"/>
      <c r="AB81" s="228">
        <f t="shared" si="7"/>
        <v>0</v>
      </c>
      <c r="AC81" s="229" t="e">
        <f t="shared" si="8"/>
        <v>#DIV/0!</v>
      </c>
      <c r="AL81" s="260">
        <v>38427</v>
      </c>
      <c r="AM81" s="261">
        <v>0.27471064814814816</v>
      </c>
      <c r="AN81" s="259">
        <v>750</v>
      </c>
      <c r="AO81" s="259">
        <v>1350</v>
      </c>
      <c r="AP81" s="259">
        <v>-0.001</v>
      </c>
      <c r="AQ81" s="259">
        <v>-0.001</v>
      </c>
      <c r="AR81" s="259">
        <v>1350</v>
      </c>
      <c r="AS81" s="259">
        <v>0.016</v>
      </c>
      <c r="AT81" s="259">
        <v>-0.015</v>
      </c>
    </row>
    <row r="82" spans="24:46" ht="12.75">
      <c r="X82" s="224">
        <v>507</v>
      </c>
      <c r="Y82" s="225">
        <v>1.9794</v>
      </c>
      <c r="Z82" s="226"/>
      <c r="AA82" s="227"/>
      <c r="AB82" s="228">
        <f t="shared" si="7"/>
        <v>0.014599999999999991</v>
      </c>
      <c r="AC82" s="229" t="e">
        <f t="shared" si="8"/>
        <v>#DIV/0!</v>
      </c>
      <c r="AL82" s="260">
        <v>38427</v>
      </c>
      <c r="AM82" s="261">
        <v>0.2816550925925926</v>
      </c>
      <c r="AN82" s="259">
        <v>760</v>
      </c>
      <c r="AO82" s="259">
        <v>1350</v>
      </c>
      <c r="AP82" s="259">
        <v>-0.002</v>
      </c>
      <c r="AQ82" s="259">
        <v>-0.001</v>
      </c>
      <c r="AR82" s="259">
        <v>1350</v>
      </c>
      <c r="AS82" s="259">
        <v>0.006</v>
      </c>
      <c r="AT82" s="259">
        <v>0.031</v>
      </c>
    </row>
    <row r="83" spans="24:46" ht="12.75">
      <c r="X83" s="224">
        <v>512</v>
      </c>
      <c r="Y83" s="225">
        <v>1.9064</v>
      </c>
      <c r="Z83" s="226"/>
      <c r="AA83" s="227"/>
      <c r="AB83" s="228">
        <f t="shared" si="7"/>
        <v>0</v>
      </c>
      <c r="AC83" s="229" t="e">
        <f t="shared" si="8"/>
        <v>#DIV/0!</v>
      </c>
      <c r="AL83" s="260">
        <v>38427</v>
      </c>
      <c r="AM83" s="261">
        <v>0.28859953703703706</v>
      </c>
      <c r="AN83" s="259">
        <v>770</v>
      </c>
      <c r="AO83" s="259">
        <v>1350</v>
      </c>
      <c r="AP83" s="259">
        <v>-0.002</v>
      </c>
      <c r="AQ83" s="259">
        <v>0</v>
      </c>
      <c r="AR83" s="259">
        <v>1350</v>
      </c>
      <c r="AS83" s="259">
        <v>0.004</v>
      </c>
      <c r="AT83" s="259">
        <v>0.007</v>
      </c>
    </row>
    <row r="84" spans="24:46" ht="12.75">
      <c r="X84" s="224">
        <v>517</v>
      </c>
      <c r="Y84" s="225">
        <v>1.9064</v>
      </c>
      <c r="Z84" s="226"/>
      <c r="AA84" s="227"/>
      <c r="AB84" s="228">
        <f t="shared" si="7"/>
        <v>0.01858000000000004</v>
      </c>
      <c r="AC84" s="229" t="e">
        <f t="shared" si="8"/>
        <v>#DIV/0!</v>
      </c>
      <c r="AL84" s="260">
        <v>38427</v>
      </c>
      <c r="AM84" s="261">
        <v>0.2955439814814815</v>
      </c>
      <c r="AN84" s="259">
        <v>780</v>
      </c>
      <c r="AO84" s="259">
        <v>1350</v>
      </c>
      <c r="AP84" s="259">
        <v>-0.002</v>
      </c>
      <c r="AQ84" s="259">
        <v>-0.001</v>
      </c>
      <c r="AR84" s="259">
        <v>1350</v>
      </c>
      <c r="AS84" s="259">
        <v>0.008</v>
      </c>
      <c r="AT84" s="259">
        <v>0.005</v>
      </c>
    </row>
    <row r="85" spans="24:46" ht="12.75">
      <c r="X85" s="224">
        <v>522</v>
      </c>
      <c r="Y85" s="225">
        <v>1.8135</v>
      </c>
      <c r="Z85" s="226"/>
      <c r="AA85" s="227"/>
      <c r="AB85" s="228">
        <f t="shared" si="7"/>
        <v>0</v>
      </c>
      <c r="AC85" s="229" t="e">
        <f t="shared" si="8"/>
        <v>#DIV/0!</v>
      </c>
      <c r="AL85" s="260">
        <v>38427</v>
      </c>
      <c r="AM85" s="261">
        <v>0.3024884259259259</v>
      </c>
      <c r="AN85" s="259">
        <v>790</v>
      </c>
      <c r="AO85" s="259">
        <v>1350</v>
      </c>
      <c r="AP85" s="259">
        <v>0</v>
      </c>
      <c r="AQ85" s="259">
        <v>-0.001</v>
      </c>
      <c r="AR85" s="259">
        <v>1350</v>
      </c>
      <c r="AS85" s="259">
        <v>-0.017</v>
      </c>
      <c r="AT85" s="259">
        <v>0.019</v>
      </c>
    </row>
    <row r="86" spans="24:46" ht="12.75">
      <c r="X86" s="224">
        <v>527</v>
      </c>
      <c r="Y86" s="225">
        <v>1.8135</v>
      </c>
      <c r="Z86" s="226"/>
      <c r="AA86" s="227"/>
      <c r="AB86" s="228">
        <f t="shared" si="7"/>
        <v>0.01549999999999998</v>
      </c>
      <c r="AC86" s="229" t="e">
        <f t="shared" si="8"/>
        <v>#DIV/0!</v>
      </c>
      <c r="AL86" s="260">
        <v>38427</v>
      </c>
      <c r="AM86" s="261">
        <v>0.30943287037037037</v>
      </c>
      <c r="AN86" s="259">
        <v>800</v>
      </c>
      <c r="AO86" s="259">
        <v>1350</v>
      </c>
      <c r="AP86" s="259">
        <v>-0.002</v>
      </c>
      <c r="AQ86" s="259">
        <v>-0.001</v>
      </c>
      <c r="AR86" s="259">
        <v>1350</v>
      </c>
      <c r="AS86" s="259">
        <v>-0.002</v>
      </c>
      <c r="AT86" s="259">
        <v>0.001</v>
      </c>
    </row>
    <row r="87" spans="24:46" ht="12.75">
      <c r="X87" s="224">
        <v>532</v>
      </c>
      <c r="Y87" s="225">
        <v>1.736</v>
      </c>
      <c r="Z87" s="226"/>
      <c r="AA87" s="227"/>
      <c r="AB87" s="228">
        <f t="shared" si="7"/>
        <v>0</v>
      </c>
      <c r="AC87" s="229" t="e">
        <f t="shared" si="8"/>
        <v>#DIV/0!</v>
      </c>
      <c r="AL87" s="260">
        <v>38427</v>
      </c>
      <c r="AM87" s="261">
        <v>0.31637731481481485</v>
      </c>
      <c r="AN87" s="259">
        <v>810</v>
      </c>
      <c r="AO87" s="259">
        <v>1350</v>
      </c>
      <c r="AP87" s="259">
        <v>-0.002</v>
      </c>
      <c r="AQ87" s="259">
        <v>-0.001</v>
      </c>
      <c r="AR87" s="259">
        <v>1350</v>
      </c>
      <c r="AS87" s="259">
        <v>0.005</v>
      </c>
      <c r="AT87" s="259">
        <v>0.008</v>
      </c>
    </row>
    <row r="88" spans="24:46" ht="12.75">
      <c r="X88" s="224">
        <v>537</v>
      </c>
      <c r="Y88" s="225">
        <v>1.736</v>
      </c>
      <c r="Z88" s="226"/>
      <c r="AA88" s="227"/>
      <c r="AB88" s="228">
        <f t="shared" si="7"/>
        <v>0.01120000000000001</v>
      </c>
      <c r="AC88" s="229" t="e">
        <f t="shared" si="8"/>
        <v>#DIV/0!</v>
      </c>
      <c r="AL88" s="260">
        <v>38427</v>
      </c>
      <c r="AM88" s="261">
        <v>0.32332175925925927</v>
      </c>
      <c r="AN88" s="259">
        <v>820</v>
      </c>
      <c r="AO88" s="259">
        <v>1350</v>
      </c>
      <c r="AP88" s="259">
        <v>-0.001</v>
      </c>
      <c r="AQ88" s="259">
        <v>-0.001</v>
      </c>
      <c r="AR88" s="259">
        <v>1350</v>
      </c>
      <c r="AS88" s="259">
        <v>0.018</v>
      </c>
      <c r="AT88" s="259">
        <v>0.016</v>
      </c>
    </row>
    <row r="89" spans="24:46" ht="12.75">
      <c r="X89" s="224">
        <v>542</v>
      </c>
      <c r="Y89" s="225">
        <v>1.68</v>
      </c>
      <c r="Z89" s="226"/>
      <c r="AA89" s="227"/>
      <c r="AB89" s="228">
        <f t="shared" si="7"/>
        <v>0</v>
      </c>
      <c r="AC89" s="229" t="e">
        <f t="shared" si="8"/>
        <v>#DIV/0!</v>
      </c>
      <c r="AL89" s="260">
        <v>38427</v>
      </c>
      <c r="AM89" s="261">
        <v>0.3302662037037037</v>
      </c>
      <c r="AN89" s="259">
        <v>830</v>
      </c>
      <c r="AO89" s="259">
        <v>1350</v>
      </c>
      <c r="AP89" s="259">
        <v>-0.001</v>
      </c>
      <c r="AQ89" s="259">
        <v>-0.001</v>
      </c>
      <c r="AR89" s="259">
        <v>1350</v>
      </c>
      <c r="AS89" s="259">
        <v>-0.007</v>
      </c>
      <c r="AT89" s="259">
        <v>0.01</v>
      </c>
    </row>
    <row r="90" spans="24:46" ht="12.75">
      <c r="X90" s="224">
        <v>547</v>
      </c>
      <c r="Y90" s="225">
        <v>1.68</v>
      </c>
      <c r="Z90" s="226"/>
      <c r="AA90" s="227"/>
      <c r="AB90" s="228">
        <f t="shared" si="7"/>
        <v>0.018799999999999973</v>
      </c>
      <c r="AC90" s="229" t="e">
        <f t="shared" si="8"/>
        <v>#DIV/0!</v>
      </c>
      <c r="AL90" s="260">
        <v>38427</v>
      </c>
      <c r="AM90" s="261">
        <v>0.3372106481481481</v>
      </c>
      <c r="AN90" s="259">
        <v>840</v>
      </c>
      <c r="AO90" s="259">
        <v>1350</v>
      </c>
      <c r="AP90" s="259">
        <v>-0.001</v>
      </c>
      <c r="AQ90" s="259">
        <v>-0.001</v>
      </c>
      <c r="AR90" s="259">
        <v>1350</v>
      </c>
      <c r="AS90" s="259">
        <v>0.017</v>
      </c>
      <c r="AT90" s="259">
        <v>-0.022</v>
      </c>
    </row>
    <row r="91" spans="24:46" ht="12.75">
      <c r="X91" s="224">
        <v>552</v>
      </c>
      <c r="Y91" s="225">
        <v>1.586</v>
      </c>
      <c r="Z91" s="226"/>
      <c r="AA91" s="227"/>
      <c r="AB91" s="228">
        <f t="shared" si="7"/>
        <v>0</v>
      </c>
      <c r="AC91" s="229" t="e">
        <f t="shared" si="8"/>
        <v>#DIV/0!</v>
      </c>
      <c r="AL91" s="260">
        <v>38427</v>
      </c>
      <c r="AM91" s="261">
        <v>0.34415509259259264</v>
      </c>
      <c r="AN91" s="259">
        <v>850</v>
      </c>
      <c r="AO91" s="259">
        <v>1350</v>
      </c>
      <c r="AP91" s="259">
        <v>-0.001</v>
      </c>
      <c r="AQ91" s="259">
        <v>-0.001</v>
      </c>
      <c r="AR91" s="259">
        <v>1350</v>
      </c>
      <c r="AS91" s="259">
        <v>-0.001</v>
      </c>
      <c r="AT91" s="259">
        <v>0.003</v>
      </c>
    </row>
    <row r="92" spans="24:46" ht="12.75">
      <c r="X92" s="224">
        <v>557</v>
      </c>
      <c r="Y92" s="225">
        <v>1.586</v>
      </c>
      <c r="Z92" s="226"/>
      <c r="AA92" s="227"/>
      <c r="AB92" s="228">
        <f t="shared" si="7"/>
        <v>0.01262000000000003</v>
      </c>
      <c r="AC92" s="229" t="e">
        <f t="shared" si="8"/>
        <v>#DIV/0!</v>
      </c>
      <c r="AL92" s="260">
        <v>38427</v>
      </c>
      <c r="AM92" s="261">
        <v>0.35109953703703706</v>
      </c>
      <c r="AN92" s="259">
        <v>860</v>
      </c>
      <c r="AO92" s="259">
        <v>1350</v>
      </c>
      <c r="AP92" s="259">
        <v>-0.001</v>
      </c>
      <c r="AQ92" s="259">
        <v>0</v>
      </c>
      <c r="AR92" s="259">
        <v>1350</v>
      </c>
      <c r="AS92" s="259">
        <v>-0.007</v>
      </c>
      <c r="AT92" s="259">
        <v>0.001</v>
      </c>
    </row>
    <row r="93" spans="24:46" ht="12.75">
      <c r="X93" s="224">
        <v>562</v>
      </c>
      <c r="Y93" s="225">
        <v>1.5229</v>
      </c>
      <c r="Z93" s="226"/>
      <c r="AA93" s="227"/>
      <c r="AB93" s="228">
        <f t="shared" si="7"/>
        <v>0</v>
      </c>
      <c r="AC93" s="229" t="e">
        <f t="shared" si="8"/>
        <v>#DIV/0!</v>
      </c>
      <c r="AL93" s="260">
        <v>38427</v>
      </c>
      <c r="AM93" s="261">
        <v>0.3580439814814815</v>
      </c>
      <c r="AN93" s="259">
        <v>870</v>
      </c>
      <c r="AO93" s="259">
        <v>1350</v>
      </c>
      <c r="AP93" s="259">
        <v>0</v>
      </c>
      <c r="AQ93" s="259">
        <v>-0.001</v>
      </c>
      <c r="AR93" s="259">
        <v>1350</v>
      </c>
      <c r="AS93" s="259">
        <v>0.011</v>
      </c>
      <c r="AT93" s="259">
        <v>-0.001</v>
      </c>
    </row>
    <row r="94" spans="24:46" ht="12.75">
      <c r="X94" s="224">
        <v>567</v>
      </c>
      <c r="Y94" s="225">
        <v>1.5229</v>
      </c>
      <c r="Z94" s="226"/>
      <c r="AA94" s="227"/>
      <c r="AB94" s="228">
        <f t="shared" si="7"/>
        <v>0.012319999999999975</v>
      </c>
      <c r="AC94" s="229" t="e">
        <f t="shared" si="8"/>
        <v>#DIV/0!</v>
      </c>
      <c r="AL94" s="260">
        <v>38427</v>
      </c>
      <c r="AM94" s="261">
        <v>0.36498842592592595</v>
      </c>
      <c r="AN94" s="259">
        <v>880</v>
      </c>
      <c r="AO94" s="259">
        <v>1350</v>
      </c>
      <c r="AP94" s="259">
        <v>-0.002</v>
      </c>
      <c r="AQ94" s="259">
        <v>-0.002</v>
      </c>
      <c r="AR94" s="259">
        <v>1350</v>
      </c>
      <c r="AS94" s="259">
        <v>0.019</v>
      </c>
      <c r="AT94" s="259">
        <v>0.008</v>
      </c>
    </row>
    <row r="95" spans="24:46" ht="12.75">
      <c r="X95" s="224">
        <v>572</v>
      </c>
      <c r="Y95" s="225">
        <v>1.4613</v>
      </c>
      <c r="Z95" s="226"/>
      <c r="AA95" s="227"/>
      <c r="AB95" s="228">
        <f t="shared" si="7"/>
        <v>0</v>
      </c>
      <c r="AC95" s="229" t="e">
        <f t="shared" si="8"/>
        <v>#DIV/0!</v>
      </c>
      <c r="AL95" s="260">
        <v>38427</v>
      </c>
      <c r="AM95" s="261">
        <v>0.37193287037037037</v>
      </c>
      <c r="AN95" s="259">
        <v>890</v>
      </c>
      <c r="AO95" s="259">
        <v>1350</v>
      </c>
      <c r="AP95" s="259">
        <v>-0.001</v>
      </c>
      <c r="AQ95" s="259">
        <v>-0.001</v>
      </c>
      <c r="AR95" s="259">
        <v>1350</v>
      </c>
      <c r="AS95" s="259">
        <v>0.005</v>
      </c>
      <c r="AT95" s="259">
        <v>0.007</v>
      </c>
    </row>
    <row r="96" spans="24:46" ht="12.75">
      <c r="X96" s="224">
        <v>577</v>
      </c>
      <c r="Y96" s="225">
        <v>1.4613</v>
      </c>
      <c r="Z96" s="226"/>
      <c r="AA96" s="227"/>
      <c r="AB96" s="228">
        <f t="shared" si="7"/>
        <v>0.011860000000000027</v>
      </c>
      <c r="AC96" s="229" t="e">
        <f t="shared" si="8"/>
        <v>#DIV/0!</v>
      </c>
      <c r="AL96" s="260">
        <v>38427</v>
      </c>
      <c r="AM96" s="261">
        <v>0.3788773148148148</v>
      </c>
      <c r="AN96" s="259">
        <v>900</v>
      </c>
      <c r="AO96" s="259">
        <v>1350</v>
      </c>
      <c r="AP96" s="259">
        <v>-0.001</v>
      </c>
      <c r="AQ96" s="259">
        <v>-0.001</v>
      </c>
      <c r="AR96" s="259">
        <v>1350</v>
      </c>
      <c r="AS96" s="259">
        <v>0.012</v>
      </c>
      <c r="AT96" s="259">
        <v>-0.043</v>
      </c>
    </row>
    <row r="97" spans="24:46" ht="12.75">
      <c r="X97" s="224">
        <v>582</v>
      </c>
      <c r="Y97" s="225">
        <v>1.402</v>
      </c>
      <c r="Z97" s="226"/>
      <c r="AA97" s="227"/>
      <c r="AB97" s="228">
        <f t="shared" si="7"/>
        <v>0</v>
      </c>
      <c r="AC97" s="229" t="e">
        <f t="shared" si="8"/>
        <v>#DIV/0!</v>
      </c>
      <c r="AL97" s="260">
        <v>38427</v>
      </c>
      <c r="AM97" s="261">
        <v>0.38582175925925927</v>
      </c>
      <c r="AN97" s="259">
        <v>910</v>
      </c>
      <c r="AO97" s="259">
        <v>1350</v>
      </c>
      <c r="AP97" s="259">
        <v>0</v>
      </c>
      <c r="AQ97" s="259">
        <v>-0.001</v>
      </c>
      <c r="AR97" s="259">
        <v>1350</v>
      </c>
      <c r="AS97" s="259">
        <v>0.006</v>
      </c>
      <c r="AT97" s="259">
        <v>-0.051</v>
      </c>
    </row>
    <row r="98" spans="24:46" ht="12.75">
      <c r="X98" s="224">
        <v>587</v>
      </c>
      <c r="Y98" s="225">
        <v>1.402</v>
      </c>
      <c r="Z98" s="226"/>
      <c r="AA98" s="227"/>
      <c r="AB98" s="228">
        <f t="shared" si="7"/>
        <v>-0.0023884156729131172</v>
      </c>
      <c r="AC98" s="229" t="e">
        <f t="shared" si="8"/>
        <v>#DIV/0!</v>
      </c>
      <c r="AL98" s="260">
        <v>38427</v>
      </c>
      <c r="AM98" s="261">
        <v>0.3927314814814815</v>
      </c>
      <c r="AN98" s="259">
        <v>920</v>
      </c>
      <c r="AO98" s="259">
        <v>1400</v>
      </c>
      <c r="AP98" s="259">
        <v>-0.001</v>
      </c>
      <c r="AQ98" s="259">
        <v>-0.001</v>
      </c>
      <c r="AR98" s="259">
        <v>1400</v>
      </c>
      <c r="AS98" s="259">
        <v>0.002</v>
      </c>
      <c r="AT98" s="259">
        <v>0.006</v>
      </c>
    </row>
    <row r="99" spans="24:46" ht="12.75">
      <c r="X99" s="224"/>
      <c r="Y99" s="225"/>
      <c r="Z99" s="226"/>
      <c r="AA99" s="227"/>
      <c r="AB99" s="228" t="e">
        <f t="shared" si="7"/>
        <v>#DIV/0!</v>
      </c>
      <c r="AC99" s="229" t="e">
        <f t="shared" si="8"/>
        <v>#DIV/0!</v>
      </c>
      <c r="AL99" s="260">
        <v>38427</v>
      </c>
      <c r="AM99" s="261">
        <v>0.39967592592592593</v>
      </c>
      <c r="AN99" s="259">
        <v>930</v>
      </c>
      <c r="AO99" s="259">
        <v>1400</v>
      </c>
      <c r="AP99" s="259">
        <v>-0.002</v>
      </c>
      <c r="AQ99" s="259">
        <v>-0.001</v>
      </c>
      <c r="AR99" s="259">
        <v>1400</v>
      </c>
      <c r="AS99" s="259">
        <v>0.019</v>
      </c>
      <c r="AT99" s="259">
        <v>-0.003</v>
      </c>
    </row>
    <row r="100" spans="24:46" ht="12.75">
      <c r="X100" s="224"/>
      <c r="Y100" s="225"/>
      <c r="Z100" s="226"/>
      <c r="AA100" s="227"/>
      <c r="AB100" s="228" t="e">
        <f t="shared" si="7"/>
        <v>#DIV/0!</v>
      </c>
      <c r="AC100" s="229" t="e">
        <f t="shared" si="8"/>
        <v>#DIV/0!</v>
      </c>
      <c r="AL100" s="260">
        <v>38427</v>
      </c>
      <c r="AM100" s="261">
        <v>0.40662037037037035</v>
      </c>
      <c r="AN100" s="259">
        <v>940</v>
      </c>
      <c r="AO100" s="259">
        <v>1400</v>
      </c>
      <c r="AP100" s="259">
        <v>-0.002</v>
      </c>
      <c r="AQ100" s="259">
        <v>-0.001</v>
      </c>
      <c r="AR100" s="259">
        <v>1400</v>
      </c>
      <c r="AS100" s="259">
        <v>-0.038</v>
      </c>
      <c r="AT100" s="259">
        <v>-0.003</v>
      </c>
    </row>
    <row r="101" spans="24:46" ht="12.75">
      <c r="X101" s="224"/>
      <c r="Y101" s="225"/>
      <c r="Z101" s="226"/>
      <c r="AA101" s="227"/>
      <c r="AB101" s="228" t="e">
        <f t="shared" si="7"/>
        <v>#DIV/0!</v>
      </c>
      <c r="AC101" s="229" t="e">
        <f t="shared" si="8"/>
        <v>#DIV/0!</v>
      </c>
      <c r="AL101" s="260">
        <v>38427</v>
      </c>
      <c r="AM101" s="261">
        <v>0.41356481481481483</v>
      </c>
      <c r="AN101" s="259">
        <v>950</v>
      </c>
      <c r="AO101" s="259">
        <v>1400</v>
      </c>
      <c r="AP101" s="259">
        <v>-0.001</v>
      </c>
      <c r="AQ101" s="259">
        <v>0</v>
      </c>
      <c r="AR101" s="259">
        <v>1400</v>
      </c>
      <c r="AS101" s="259">
        <v>-0.02</v>
      </c>
      <c r="AT101" s="259">
        <v>-0.02</v>
      </c>
    </row>
    <row r="102" spans="24:46" ht="12.75">
      <c r="X102" s="224"/>
      <c r="Y102" s="225"/>
      <c r="Z102" s="226"/>
      <c r="AA102" s="227"/>
      <c r="AB102" s="228" t="e">
        <f t="shared" si="7"/>
        <v>#DIV/0!</v>
      </c>
      <c r="AC102" s="229" t="e">
        <f t="shared" si="8"/>
        <v>#DIV/0!</v>
      </c>
      <c r="AL102" s="260">
        <v>38427</v>
      </c>
      <c r="AM102" s="261">
        <v>0.42050925925925925</v>
      </c>
      <c r="AN102" s="259">
        <v>960</v>
      </c>
      <c r="AO102" s="259">
        <v>1400</v>
      </c>
      <c r="AP102" s="259">
        <v>-0.001</v>
      </c>
      <c r="AQ102" s="259">
        <v>0</v>
      </c>
      <c r="AR102" s="259">
        <v>1400</v>
      </c>
      <c r="AS102" s="259">
        <v>0.011</v>
      </c>
      <c r="AT102" s="259">
        <v>0.034</v>
      </c>
    </row>
    <row r="103" spans="24:46" ht="12.75">
      <c r="X103" s="224"/>
      <c r="Y103" s="225"/>
      <c r="Z103" s="226"/>
      <c r="AA103" s="227"/>
      <c r="AB103" s="228" t="e">
        <f t="shared" si="7"/>
        <v>#DIV/0!</v>
      </c>
      <c r="AC103" s="229" t="e">
        <f t="shared" si="8"/>
        <v>#DIV/0!</v>
      </c>
      <c r="AL103" s="260">
        <v>38427</v>
      </c>
      <c r="AM103" s="261">
        <v>0.4275347222222223</v>
      </c>
      <c r="AN103" s="259">
        <v>970</v>
      </c>
      <c r="AO103" s="259">
        <v>1450</v>
      </c>
      <c r="AP103" s="259">
        <v>0</v>
      </c>
      <c r="AQ103" s="259">
        <v>0</v>
      </c>
      <c r="AR103" s="259">
        <v>1450</v>
      </c>
      <c r="AS103" s="259">
        <v>0.016</v>
      </c>
      <c r="AT103" s="259">
        <v>0.035</v>
      </c>
    </row>
    <row r="104" spans="24:46" ht="12.75">
      <c r="X104" s="224"/>
      <c r="Y104" s="225"/>
      <c r="Z104" s="226"/>
      <c r="AA104" s="227"/>
      <c r="AB104" s="228" t="e">
        <f t="shared" si="7"/>
        <v>#DIV/0!</v>
      </c>
      <c r="AC104" s="229" t="e">
        <f t="shared" si="8"/>
        <v>#DIV/0!</v>
      </c>
      <c r="AL104" s="260">
        <v>38427</v>
      </c>
      <c r="AM104" s="261">
        <v>0.4344791666666667</v>
      </c>
      <c r="AN104" s="259">
        <v>980</v>
      </c>
      <c r="AO104" s="259">
        <v>1450</v>
      </c>
      <c r="AP104" s="259">
        <v>-0.001</v>
      </c>
      <c r="AQ104" s="259">
        <v>0</v>
      </c>
      <c r="AR104" s="259">
        <v>1450</v>
      </c>
      <c r="AS104" s="259">
        <v>-0.024</v>
      </c>
      <c r="AT104" s="259">
        <v>-0.009</v>
      </c>
    </row>
    <row r="105" spans="24:46" ht="12.75">
      <c r="X105" s="224"/>
      <c r="Y105" s="225"/>
      <c r="Z105" s="226"/>
      <c r="AA105" s="227"/>
      <c r="AB105" s="228" t="e">
        <f t="shared" si="7"/>
        <v>#DIV/0!</v>
      </c>
      <c r="AC105" s="229" t="e">
        <f t="shared" si="8"/>
        <v>#DIV/0!</v>
      </c>
      <c r="AL105" s="260">
        <v>38427</v>
      </c>
      <c r="AM105" s="261">
        <v>0.4414236111111111</v>
      </c>
      <c r="AN105" s="259">
        <v>990</v>
      </c>
      <c r="AO105" s="259">
        <v>1450</v>
      </c>
      <c r="AP105" s="259">
        <v>0</v>
      </c>
      <c r="AQ105" s="259">
        <v>-0.001</v>
      </c>
      <c r="AR105" s="259">
        <v>1450</v>
      </c>
      <c r="AS105" s="259">
        <v>0.026</v>
      </c>
      <c r="AT105" s="259">
        <v>0.025</v>
      </c>
    </row>
    <row r="106" spans="24:46" ht="12.75">
      <c r="X106" s="224"/>
      <c r="Y106" s="225"/>
      <c r="Z106" s="226"/>
      <c r="AA106" s="227"/>
      <c r="AB106" s="228" t="e">
        <f t="shared" si="7"/>
        <v>#DIV/0!</v>
      </c>
      <c r="AC106" s="229" t="e">
        <f t="shared" si="8"/>
        <v>#DIV/0!</v>
      </c>
      <c r="AL106" s="260">
        <v>38427</v>
      </c>
      <c r="AM106" s="261">
        <v>0.4483680555555556</v>
      </c>
      <c r="AN106" s="259">
        <v>1000</v>
      </c>
      <c r="AO106" s="259">
        <v>1450</v>
      </c>
      <c r="AP106" s="259">
        <v>-0.002</v>
      </c>
      <c r="AQ106" s="259">
        <v>-0.001</v>
      </c>
      <c r="AR106" s="259">
        <v>1450</v>
      </c>
      <c r="AS106" s="259">
        <v>0.038</v>
      </c>
      <c r="AT106" s="259">
        <v>0.007</v>
      </c>
    </row>
    <row r="107" spans="24:46" ht="12.75">
      <c r="X107" s="224"/>
      <c r="Y107" s="225"/>
      <c r="Z107" s="226"/>
      <c r="AA107" s="227"/>
      <c r="AB107" s="228" t="e">
        <f t="shared" si="7"/>
        <v>#DIV/0!</v>
      </c>
      <c r="AC107" s="229" t="e">
        <f t="shared" si="8"/>
        <v>#DIV/0!</v>
      </c>
      <c r="AL107" s="260">
        <v>38427</v>
      </c>
      <c r="AM107" s="261">
        <v>0.4553125</v>
      </c>
      <c r="AN107" s="259">
        <v>1010</v>
      </c>
      <c r="AO107" s="259">
        <v>1450</v>
      </c>
      <c r="AP107" s="259">
        <v>-0.002</v>
      </c>
      <c r="AQ107" s="259">
        <v>0</v>
      </c>
      <c r="AR107" s="259">
        <v>1450</v>
      </c>
      <c r="AS107" s="259">
        <v>0.005</v>
      </c>
      <c r="AT107" s="259">
        <v>0.023</v>
      </c>
    </row>
    <row r="108" spans="24:46" ht="12.75">
      <c r="X108" s="224"/>
      <c r="Y108" s="225"/>
      <c r="Z108" s="226"/>
      <c r="AA108" s="227"/>
      <c r="AB108" s="228" t="e">
        <f t="shared" si="7"/>
        <v>#DIV/0!</v>
      </c>
      <c r="AC108" s="229" t="e">
        <f t="shared" si="8"/>
        <v>#DIV/0!</v>
      </c>
      <c r="AL108" s="260">
        <v>38427</v>
      </c>
      <c r="AM108" s="261">
        <v>0.46225694444444443</v>
      </c>
      <c r="AN108" s="259">
        <v>1020</v>
      </c>
      <c r="AO108" s="259">
        <v>1450</v>
      </c>
      <c r="AP108" s="259">
        <v>-0.002</v>
      </c>
      <c r="AQ108" s="259">
        <v>-0.002</v>
      </c>
      <c r="AR108" s="259">
        <v>1450</v>
      </c>
      <c r="AS108" s="259">
        <v>-0.005</v>
      </c>
      <c r="AT108" s="259">
        <v>0.012</v>
      </c>
    </row>
    <row r="109" spans="24:46" ht="12.75">
      <c r="X109" s="224"/>
      <c r="Y109" s="225"/>
      <c r="Z109" s="226"/>
      <c r="AA109" s="227"/>
      <c r="AB109" s="228" t="e">
        <f t="shared" si="7"/>
        <v>#DIV/0!</v>
      </c>
      <c r="AC109" s="229" t="e">
        <f t="shared" si="8"/>
        <v>#DIV/0!</v>
      </c>
      <c r="AL109" s="260">
        <v>38427</v>
      </c>
      <c r="AM109" s="261">
        <v>0.4692013888888889</v>
      </c>
      <c r="AN109" s="259">
        <v>1030</v>
      </c>
      <c r="AO109" s="259">
        <v>1450</v>
      </c>
      <c r="AP109" s="259">
        <v>-0.001</v>
      </c>
      <c r="AQ109" s="259">
        <v>-0.001</v>
      </c>
      <c r="AR109" s="259">
        <v>1450</v>
      </c>
      <c r="AS109" s="259">
        <v>-0.036</v>
      </c>
      <c r="AT109" s="259">
        <v>-0.004</v>
      </c>
    </row>
    <row r="110" spans="24:46" ht="12.75">
      <c r="X110" s="224"/>
      <c r="Y110" s="225"/>
      <c r="Z110" s="226"/>
      <c r="AA110" s="227"/>
      <c r="AB110" s="228" t="e">
        <f t="shared" si="7"/>
        <v>#DIV/0!</v>
      </c>
      <c r="AC110" s="229" t="e">
        <f t="shared" si="8"/>
        <v>#DIV/0!</v>
      </c>
      <c r="AL110" s="260">
        <v>38427</v>
      </c>
      <c r="AM110" s="261">
        <v>0.4761458333333333</v>
      </c>
      <c r="AN110" s="259">
        <v>1040</v>
      </c>
      <c r="AO110" s="259">
        <v>1450</v>
      </c>
      <c r="AP110" s="259">
        <v>-0.001</v>
      </c>
      <c r="AQ110" s="259">
        <v>-0.002</v>
      </c>
      <c r="AR110" s="259">
        <v>1450</v>
      </c>
      <c r="AS110" s="259">
        <v>0.01</v>
      </c>
      <c r="AT110" s="259">
        <v>-0.024</v>
      </c>
    </row>
    <row r="111" spans="24:46" ht="12.75">
      <c r="X111" s="224"/>
      <c r="Y111" s="225"/>
      <c r="Z111" s="226"/>
      <c r="AA111" s="227"/>
      <c r="AB111" s="228" t="e">
        <f t="shared" si="7"/>
        <v>#DIV/0!</v>
      </c>
      <c r="AC111" s="229" t="e">
        <f t="shared" si="8"/>
        <v>#DIV/0!</v>
      </c>
      <c r="AL111" s="260">
        <v>38427</v>
      </c>
      <c r="AM111" s="261">
        <v>0.4830208333333333</v>
      </c>
      <c r="AN111" s="259">
        <v>1050</v>
      </c>
      <c r="AO111" s="259">
        <v>1500</v>
      </c>
      <c r="AP111" s="259">
        <v>-0.002</v>
      </c>
      <c r="AQ111" s="259">
        <v>-0.001</v>
      </c>
      <c r="AR111" s="259">
        <v>1500</v>
      </c>
      <c r="AS111" s="259">
        <v>0.005</v>
      </c>
      <c r="AT111" s="259">
        <v>0.018</v>
      </c>
    </row>
    <row r="112" spans="24:46" ht="12.75">
      <c r="X112" s="224"/>
      <c r="Y112" s="225"/>
      <c r="Z112" s="226"/>
      <c r="AA112" s="227"/>
      <c r="AB112" s="228" t="e">
        <f t="shared" si="7"/>
        <v>#DIV/0!</v>
      </c>
      <c r="AC112" s="229" t="e">
        <f t="shared" si="8"/>
        <v>#DIV/0!</v>
      </c>
      <c r="AL112" s="260">
        <v>38427</v>
      </c>
      <c r="AM112" s="261">
        <v>0.4899652777777778</v>
      </c>
      <c r="AN112" s="259">
        <v>1060</v>
      </c>
      <c r="AO112" s="259">
        <v>1500</v>
      </c>
      <c r="AP112" s="259">
        <v>-0.002</v>
      </c>
      <c r="AQ112" s="259">
        <v>-0.002</v>
      </c>
      <c r="AR112" s="259">
        <v>1500</v>
      </c>
      <c r="AS112" s="259">
        <v>0.013</v>
      </c>
      <c r="AT112" s="259">
        <v>0.026</v>
      </c>
    </row>
    <row r="113" spans="24:46" ht="12.75">
      <c r="X113" s="224"/>
      <c r="Y113" s="225"/>
      <c r="Z113" s="226"/>
      <c r="AA113" s="227"/>
      <c r="AB113" s="228" t="e">
        <f t="shared" si="7"/>
        <v>#DIV/0!</v>
      </c>
      <c r="AC113" s="229" t="e">
        <f t="shared" si="8"/>
        <v>#DIV/0!</v>
      </c>
      <c r="AL113" s="260">
        <v>38427</v>
      </c>
      <c r="AM113" s="261">
        <v>0.49690972222222224</v>
      </c>
      <c r="AN113" s="259">
        <v>1070</v>
      </c>
      <c r="AO113" s="259">
        <v>1500</v>
      </c>
      <c r="AP113" s="259">
        <v>-0.002</v>
      </c>
      <c r="AQ113" s="259">
        <v>-0.001</v>
      </c>
      <c r="AR113" s="259">
        <v>1500</v>
      </c>
      <c r="AS113" s="259">
        <v>-0.003</v>
      </c>
      <c r="AT113" s="259">
        <v>-0.026</v>
      </c>
    </row>
    <row r="114" spans="24:46" ht="12.75">
      <c r="X114" s="224"/>
      <c r="Y114" s="225"/>
      <c r="Z114" s="226"/>
      <c r="AA114" s="227"/>
      <c r="AB114" s="228" t="e">
        <f t="shared" si="7"/>
        <v>#DIV/0!</v>
      </c>
      <c r="AC114" s="229" t="e">
        <f t="shared" si="8"/>
        <v>#DIV/0!</v>
      </c>
      <c r="AL114" s="260">
        <v>38427</v>
      </c>
      <c r="AM114" s="261">
        <v>0.5038541666666666</v>
      </c>
      <c r="AN114" s="259">
        <v>1080</v>
      </c>
      <c r="AO114" s="259">
        <v>1500</v>
      </c>
      <c r="AP114" s="259">
        <v>-0.002</v>
      </c>
      <c r="AQ114" s="259">
        <v>-0.001</v>
      </c>
      <c r="AR114" s="259">
        <v>1500</v>
      </c>
      <c r="AS114" s="259">
        <v>-0.005</v>
      </c>
      <c r="AT114" s="259">
        <v>-0.029</v>
      </c>
    </row>
    <row r="115" spans="24:46" ht="12.75">
      <c r="X115" s="224"/>
      <c r="Y115" s="225"/>
      <c r="Z115" s="226"/>
      <c r="AA115" s="227"/>
      <c r="AB115" s="228" t="e">
        <f t="shared" si="7"/>
        <v>#DIV/0!</v>
      </c>
      <c r="AC115" s="229" t="e">
        <f t="shared" si="8"/>
        <v>#DIV/0!</v>
      </c>
      <c r="AL115" s="260">
        <v>38427</v>
      </c>
      <c r="AM115" s="261">
        <v>0.5108101851851852</v>
      </c>
      <c r="AN115" s="259">
        <v>1090</v>
      </c>
      <c r="AO115" s="259">
        <v>1500</v>
      </c>
      <c r="AP115" s="259">
        <v>-0.001</v>
      </c>
      <c r="AQ115" s="259">
        <v>-0.002</v>
      </c>
      <c r="AR115" s="259">
        <v>1500</v>
      </c>
      <c r="AS115" s="259">
        <v>-0.004</v>
      </c>
      <c r="AT115" s="259">
        <v>-0.026</v>
      </c>
    </row>
    <row r="116" spans="24:46" ht="12.75">
      <c r="X116" s="224"/>
      <c r="Y116" s="225"/>
      <c r="Z116" s="226"/>
      <c r="AA116" s="227"/>
      <c r="AB116" s="228" t="e">
        <f t="shared" si="7"/>
        <v>#DIV/0!</v>
      </c>
      <c r="AC116" s="229" t="e">
        <f t="shared" si="8"/>
        <v>#DIV/0!</v>
      </c>
      <c r="AL116" s="260">
        <v>38427</v>
      </c>
      <c r="AM116" s="261">
        <v>0.5177546296296297</v>
      </c>
      <c r="AN116" s="259">
        <v>1100</v>
      </c>
      <c r="AO116" s="259">
        <v>1500</v>
      </c>
      <c r="AP116" s="259">
        <v>-0.002</v>
      </c>
      <c r="AQ116" s="259">
        <v>0</v>
      </c>
      <c r="AR116" s="259">
        <v>1500</v>
      </c>
      <c r="AS116" s="259">
        <v>0.013</v>
      </c>
      <c r="AT116" s="259">
        <v>0.03</v>
      </c>
    </row>
    <row r="117" spans="24:46" ht="12.75">
      <c r="X117" s="224"/>
      <c r="Y117" s="225"/>
      <c r="Z117" s="226"/>
      <c r="AA117" s="227"/>
      <c r="AB117" s="228" t="e">
        <f t="shared" si="7"/>
        <v>#DIV/0!</v>
      </c>
      <c r="AC117" s="229" t="e">
        <f t="shared" si="8"/>
        <v>#DIV/0!</v>
      </c>
      <c r="AL117" s="260">
        <v>38427</v>
      </c>
      <c r="AM117" s="261">
        <v>0.5247685185185186</v>
      </c>
      <c r="AN117" s="259">
        <v>1110</v>
      </c>
      <c r="AO117" s="259">
        <v>1550</v>
      </c>
      <c r="AP117" s="259">
        <v>-0.001</v>
      </c>
      <c r="AQ117" s="259">
        <v>-0.001</v>
      </c>
      <c r="AR117" s="259">
        <v>1550</v>
      </c>
      <c r="AS117" s="259">
        <v>0.009</v>
      </c>
      <c r="AT117" s="259">
        <v>-0.025</v>
      </c>
    </row>
    <row r="118" spans="24:46" ht="12.75">
      <c r="X118" s="224"/>
      <c r="Y118" s="225"/>
      <c r="Z118" s="226"/>
      <c r="AA118" s="227"/>
      <c r="AB118" s="228" t="e">
        <f t="shared" si="7"/>
        <v>#DIV/0!</v>
      </c>
      <c r="AC118" s="229" t="e">
        <f t="shared" si="8"/>
        <v>#DIV/0!</v>
      </c>
      <c r="AL118" s="260">
        <v>38427</v>
      </c>
      <c r="AM118" s="261">
        <v>0.531712962962963</v>
      </c>
      <c r="AN118" s="259">
        <v>1120</v>
      </c>
      <c r="AO118" s="259">
        <v>1550</v>
      </c>
      <c r="AP118" s="259">
        <v>-0.002</v>
      </c>
      <c r="AQ118" s="259">
        <v>-0.001</v>
      </c>
      <c r="AR118" s="259">
        <v>1550</v>
      </c>
      <c r="AS118" s="259">
        <v>-0.044</v>
      </c>
      <c r="AT118" s="259">
        <v>0.002</v>
      </c>
    </row>
    <row r="119" spans="24:46" ht="12.75">
      <c r="X119" s="224"/>
      <c r="Y119" s="225"/>
      <c r="Z119" s="226"/>
      <c r="AA119" s="227"/>
      <c r="AB119" s="228" t="e">
        <f t="shared" si="7"/>
        <v>#DIV/0!</v>
      </c>
      <c r="AC119" s="229" t="e">
        <f t="shared" si="8"/>
        <v>#DIV/0!</v>
      </c>
      <c r="AL119" s="260">
        <v>38427</v>
      </c>
      <c r="AM119" s="261">
        <v>0.5386574074074074</v>
      </c>
      <c r="AN119" s="259">
        <v>1130</v>
      </c>
      <c r="AO119" s="259">
        <v>1550</v>
      </c>
      <c r="AP119" s="259">
        <v>-0.002</v>
      </c>
      <c r="AQ119" s="259">
        <v>-0.001</v>
      </c>
      <c r="AR119" s="259">
        <v>1550</v>
      </c>
      <c r="AS119" s="259">
        <v>0.011</v>
      </c>
      <c r="AT119" s="259">
        <v>0.001</v>
      </c>
    </row>
    <row r="120" spans="24:46" ht="12.75">
      <c r="X120" s="224"/>
      <c r="Y120" s="225"/>
      <c r="Z120" s="226"/>
      <c r="AA120" s="227"/>
      <c r="AB120" s="228" t="e">
        <f t="shared" si="7"/>
        <v>#DIV/0!</v>
      </c>
      <c r="AC120" s="229" t="e">
        <f t="shared" si="8"/>
        <v>#DIV/0!</v>
      </c>
      <c r="AL120" s="260">
        <v>38427</v>
      </c>
      <c r="AM120" s="261">
        <v>0.5456018518518518</v>
      </c>
      <c r="AN120" s="259">
        <v>1140</v>
      </c>
      <c r="AO120" s="259">
        <v>1550</v>
      </c>
      <c r="AP120" s="259">
        <v>-0.003</v>
      </c>
      <c r="AQ120" s="259">
        <v>-0.002</v>
      </c>
      <c r="AR120" s="259">
        <v>1550</v>
      </c>
      <c r="AS120" s="259">
        <v>0.005</v>
      </c>
      <c r="AT120" s="259">
        <v>0.004</v>
      </c>
    </row>
    <row r="121" spans="24:46" ht="12.75">
      <c r="X121" s="224"/>
      <c r="Y121" s="225"/>
      <c r="Z121" s="226"/>
      <c r="AA121" s="227"/>
      <c r="AB121" s="228" t="e">
        <f t="shared" si="7"/>
        <v>#DIV/0!</v>
      </c>
      <c r="AC121" s="229" t="e">
        <f t="shared" si="8"/>
        <v>#DIV/0!</v>
      </c>
      <c r="AL121" s="260">
        <v>38427</v>
      </c>
      <c r="AM121" s="261">
        <v>0.5525462962962963</v>
      </c>
      <c r="AN121" s="259">
        <v>1150</v>
      </c>
      <c r="AO121" s="259">
        <v>1550</v>
      </c>
      <c r="AP121" s="259">
        <v>-0.003</v>
      </c>
      <c r="AQ121" s="259">
        <v>-0.001</v>
      </c>
      <c r="AR121" s="259">
        <v>1550</v>
      </c>
      <c r="AS121" s="259">
        <v>-0.017</v>
      </c>
      <c r="AT121" s="259">
        <v>0.024</v>
      </c>
    </row>
    <row r="122" spans="24:46" ht="12.75">
      <c r="X122" s="224"/>
      <c r="Y122" s="225"/>
      <c r="Z122" s="226"/>
      <c r="AA122" s="227"/>
      <c r="AB122" s="228" t="e">
        <f t="shared" si="7"/>
        <v>#DIV/0!</v>
      </c>
      <c r="AC122" s="229" t="e">
        <f t="shared" si="8"/>
        <v>#DIV/0!</v>
      </c>
      <c r="AL122" s="260">
        <v>38427</v>
      </c>
      <c r="AM122" s="261">
        <v>0.5594907407407407</v>
      </c>
      <c r="AN122" s="259">
        <v>1160</v>
      </c>
      <c r="AO122" s="259">
        <v>1550</v>
      </c>
      <c r="AP122" s="259">
        <v>-0.002</v>
      </c>
      <c r="AQ122" s="259">
        <v>-0.001</v>
      </c>
      <c r="AR122" s="259">
        <v>1550</v>
      </c>
      <c r="AS122" s="259">
        <v>-0.018</v>
      </c>
      <c r="AT122" s="259">
        <v>-0.027</v>
      </c>
    </row>
    <row r="123" spans="24:46" ht="12.75">
      <c r="X123" s="224"/>
      <c r="Y123" s="225"/>
      <c r="Z123" s="226"/>
      <c r="AA123" s="227"/>
      <c r="AB123" s="228" t="e">
        <f t="shared" si="7"/>
        <v>#DIV/0!</v>
      </c>
      <c r="AC123" s="229" t="e">
        <f t="shared" si="8"/>
        <v>#DIV/0!</v>
      </c>
      <c r="AL123" s="260">
        <v>38427</v>
      </c>
      <c r="AM123" s="261">
        <v>0.5664351851851852</v>
      </c>
      <c r="AN123" s="259">
        <v>1170</v>
      </c>
      <c r="AO123" s="259">
        <v>1550</v>
      </c>
      <c r="AP123" s="259">
        <v>-0.003</v>
      </c>
      <c r="AQ123" s="259">
        <v>-0.002</v>
      </c>
      <c r="AR123" s="259">
        <v>1550</v>
      </c>
      <c r="AS123" s="259">
        <v>-0.001</v>
      </c>
      <c r="AT123" s="259">
        <v>-0.003</v>
      </c>
    </row>
    <row r="124" spans="24:46" ht="12.75">
      <c r="X124" s="224"/>
      <c r="Y124" s="225"/>
      <c r="Z124" s="226"/>
      <c r="AA124" s="227"/>
      <c r="AB124" s="228" t="e">
        <f t="shared" si="7"/>
        <v>#DIV/0!</v>
      </c>
      <c r="AC124" s="229" t="e">
        <f t="shared" si="8"/>
        <v>#DIV/0!</v>
      </c>
      <c r="AL124" s="263">
        <v>38427</v>
      </c>
      <c r="AM124" s="264">
        <v>0.5733217592592593</v>
      </c>
      <c r="AN124" s="262">
        <v>1180</v>
      </c>
      <c r="AO124" s="262">
        <v>1600</v>
      </c>
      <c r="AP124" s="262">
        <v>-0.002</v>
      </c>
      <c r="AQ124" s="262">
        <v>-0.001</v>
      </c>
      <c r="AR124" s="262">
        <v>1600</v>
      </c>
      <c r="AS124" s="262">
        <v>0.022</v>
      </c>
      <c r="AT124" s="262">
        <v>-0.045</v>
      </c>
    </row>
    <row r="125" spans="24:46" ht="12.75">
      <c r="X125" s="224"/>
      <c r="Y125" s="225"/>
      <c r="Z125" s="226"/>
      <c r="AA125" s="227"/>
      <c r="AB125" s="228" t="e">
        <f t="shared" si="7"/>
        <v>#DIV/0!</v>
      </c>
      <c r="AC125" s="229" t="e">
        <f t="shared" si="8"/>
        <v>#DIV/0!</v>
      </c>
      <c r="AL125" s="263">
        <v>38427</v>
      </c>
      <c r="AM125" s="264">
        <v>0.5802662037037037</v>
      </c>
      <c r="AN125" s="262">
        <v>1190</v>
      </c>
      <c r="AO125" s="262">
        <v>1600</v>
      </c>
      <c r="AP125" s="262">
        <v>-0.001</v>
      </c>
      <c r="AQ125" s="262">
        <v>-0.002</v>
      </c>
      <c r="AR125" s="262">
        <v>1600</v>
      </c>
      <c r="AS125" s="262">
        <v>0.003</v>
      </c>
      <c r="AT125" s="262">
        <v>-0.015</v>
      </c>
    </row>
    <row r="126" spans="24:46" ht="12.75">
      <c r="X126" s="224"/>
      <c r="Y126" s="225"/>
      <c r="Z126" s="226"/>
      <c r="AA126" s="227"/>
      <c r="AB126" s="228" t="e">
        <f t="shared" si="7"/>
        <v>#DIV/0!</v>
      </c>
      <c r="AC126" s="229" t="e">
        <f t="shared" si="8"/>
        <v>#DIV/0!</v>
      </c>
      <c r="AL126" s="263">
        <v>38427</v>
      </c>
      <c r="AM126" s="264">
        <v>0.5872106481481482</v>
      </c>
      <c r="AN126" s="262">
        <v>1200</v>
      </c>
      <c r="AO126" s="262">
        <v>1600</v>
      </c>
      <c r="AP126" s="262">
        <v>-0.003</v>
      </c>
      <c r="AQ126" s="262">
        <v>-0.003</v>
      </c>
      <c r="AR126" s="262">
        <v>1600</v>
      </c>
      <c r="AS126" s="262">
        <v>0.004</v>
      </c>
      <c r="AT126" s="262">
        <v>-0.013</v>
      </c>
    </row>
    <row r="127" spans="24:46" ht="12.75">
      <c r="X127" s="224"/>
      <c r="Y127" s="225"/>
      <c r="Z127" s="226"/>
      <c r="AA127" s="227"/>
      <c r="AB127" s="228" t="e">
        <f t="shared" si="7"/>
        <v>#DIV/0!</v>
      </c>
      <c r="AC127" s="229" t="e">
        <f t="shared" si="8"/>
        <v>#DIV/0!</v>
      </c>
      <c r="AL127" s="263">
        <v>38427</v>
      </c>
      <c r="AM127" s="264">
        <v>0.5941550925925926</v>
      </c>
      <c r="AN127" s="262">
        <v>1210</v>
      </c>
      <c r="AO127" s="262">
        <v>1600</v>
      </c>
      <c r="AP127" s="262">
        <v>-0.002</v>
      </c>
      <c r="AQ127" s="262">
        <v>-0.001</v>
      </c>
      <c r="AR127" s="262">
        <v>1600</v>
      </c>
      <c r="AS127" s="262">
        <v>-0.014</v>
      </c>
      <c r="AT127" s="262">
        <v>0.018</v>
      </c>
    </row>
    <row r="128" spans="24:46" ht="12.75">
      <c r="X128" s="224"/>
      <c r="Y128" s="225"/>
      <c r="Z128" s="226"/>
      <c r="AA128" s="227"/>
      <c r="AB128" s="228" t="e">
        <f t="shared" si="7"/>
        <v>#DIV/0!</v>
      </c>
      <c r="AC128" s="229" t="e">
        <f t="shared" si="8"/>
        <v>#DIV/0!</v>
      </c>
      <c r="AL128" s="263">
        <v>38427</v>
      </c>
      <c r="AM128" s="264">
        <v>0.601099537037037</v>
      </c>
      <c r="AN128" s="262">
        <v>1220</v>
      </c>
      <c r="AO128" s="262">
        <v>1600</v>
      </c>
      <c r="AP128" s="262">
        <v>-0.003</v>
      </c>
      <c r="AQ128" s="262">
        <v>-0.003</v>
      </c>
      <c r="AR128" s="262">
        <v>1600</v>
      </c>
      <c r="AS128" s="262">
        <v>-0.009</v>
      </c>
      <c r="AT128" s="262">
        <v>-0.035</v>
      </c>
    </row>
    <row r="129" spans="24:46" ht="12.75">
      <c r="X129" s="224"/>
      <c r="Y129" s="225"/>
      <c r="Z129" s="226"/>
      <c r="AA129" s="227"/>
      <c r="AB129" s="228" t="e">
        <f t="shared" si="7"/>
        <v>#DIV/0!</v>
      </c>
      <c r="AC129" s="229" t="e">
        <f t="shared" si="8"/>
        <v>#DIV/0!</v>
      </c>
      <c r="AL129" s="263">
        <v>38427</v>
      </c>
      <c r="AM129" s="264">
        <v>0.6080439814814814</v>
      </c>
      <c r="AN129" s="262">
        <v>1230</v>
      </c>
      <c r="AO129" s="262">
        <v>1600</v>
      </c>
      <c r="AP129" s="262">
        <v>-0.002</v>
      </c>
      <c r="AQ129" s="262">
        <v>-0.002</v>
      </c>
      <c r="AR129" s="262">
        <v>1600</v>
      </c>
      <c r="AS129" s="262">
        <v>-0.019</v>
      </c>
      <c r="AT129" s="262">
        <v>0.004</v>
      </c>
    </row>
    <row r="130" spans="24:46" ht="12.75">
      <c r="X130" s="224"/>
      <c r="Y130" s="225"/>
      <c r="Z130" s="226"/>
      <c r="AA130" s="227"/>
      <c r="AB130" s="228" t="e">
        <f t="shared" si="7"/>
        <v>#DIV/0!</v>
      </c>
      <c r="AC130" s="229" t="e">
        <f t="shared" si="8"/>
        <v>#DIV/0!</v>
      </c>
      <c r="AL130" s="263">
        <v>38427</v>
      </c>
      <c r="AM130" s="264">
        <v>0.614988425925926</v>
      </c>
      <c r="AN130" s="262">
        <v>1240</v>
      </c>
      <c r="AO130" s="262">
        <v>1600</v>
      </c>
      <c r="AP130" s="262">
        <v>-0.002</v>
      </c>
      <c r="AQ130" s="262">
        <v>-0.002</v>
      </c>
      <c r="AR130" s="262">
        <v>1600</v>
      </c>
      <c r="AS130" s="262">
        <v>-0.005</v>
      </c>
      <c r="AT130" s="262">
        <v>-0.006</v>
      </c>
    </row>
    <row r="131" spans="24:46" ht="12.75">
      <c r="X131" s="224"/>
      <c r="Y131" s="225"/>
      <c r="Z131" s="226"/>
      <c r="AA131" s="227"/>
      <c r="AB131" s="228" t="e">
        <f t="shared" si="7"/>
        <v>#DIV/0!</v>
      </c>
      <c r="AC131" s="229" t="e">
        <f t="shared" si="8"/>
        <v>#DIV/0!</v>
      </c>
      <c r="AL131" s="260">
        <v>38427</v>
      </c>
      <c r="AM131" s="261">
        <v>0.6219791666666666</v>
      </c>
      <c r="AN131" s="259">
        <v>1250</v>
      </c>
      <c r="AO131" s="259">
        <v>1650</v>
      </c>
      <c r="AP131" s="259">
        <v>-0.004</v>
      </c>
      <c r="AQ131" s="259">
        <v>-0.003</v>
      </c>
      <c r="AR131" s="259">
        <v>1650</v>
      </c>
      <c r="AS131" s="259">
        <v>-0.01</v>
      </c>
      <c r="AT131" s="259">
        <v>-0.024</v>
      </c>
    </row>
    <row r="132" spans="24:46" ht="12.75">
      <c r="X132" s="224"/>
      <c r="Y132" s="225"/>
      <c r="Z132" s="226"/>
      <c r="AA132" s="227"/>
      <c r="AB132" s="228" t="e">
        <f t="shared" si="7"/>
        <v>#DIV/0!</v>
      </c>
      <c r="AC132" s="229" t="e">
        <f t="shared" si="8"/>
        <v>#DIV/0!</v>
      </c>
      <c r="AL132" s="260">
        <v>38427</v>
      </c>
      <c r="AM132" s="261">
        <v>0.6289236111111111</v>
      </c>
      <c r="AN132" s="259">
        <v>1260</v>
      </c>
      <c r="AO132" s="259">
        <v>1650</v>
      </c>
      <c r="AP132" s="259">
        <v>-0.003</v>
      </c>
      <c r="AQ132" s="259">
        <v>-0.002</v>
      </c>
      <c r="AR132" s="259">
        <v>1650</v>
      </c>
      <c r="AS132" s="259">
        <v>-0.004</v>
      </c>
      <c r="AT132" s="259">
        <v>-0.016</v>
      </c>
    </row>
    <row r="133" spans="24:46" ht="12.75">
      <c r="X133" s="224"/>
      <c r="Y133" s="225"/>
      <c r="Z133" s="226"/>
      <c r="AA133" s="227"/>
      <c r="AB133" s="228" t="e">
        <f t="shared" si="7"/>
        <v>#DIV/0!</v>
      </c>
      <c r="AC133" s="229" t="e">
        <f t="shared" si="8"/>
        <v>#DIV/0!</v>
      </c>
      <c r="AL133" s="260">
        <v>38427</v>
      </c>
      <c r="AM133" s="261">
        <v>0.6358680555555556</v>
      </c>
      <c r="AN133" s="259">
        <v>1270</v>
      </c>
      <c r="AO133" s="259">
        <v>1650</v>
      </c>
      <c r="AP133" s="259">
        <v>-0.002</v>
      </c>
      <c r="AQ133" s="259">
        <v>-0.002</v>
      </c>
      <c r="AR133" s="259">
        <v>1650</v>
      </c>
      <c r="AS133" s="259">
        <v>0.007</v>
      </c>
      <c r="AT133" s="259">
        <v>0.011</v>
      </c>
    </row>
    <row r="134" spans="24:46" ht="12.75">
      <c r="X134" s="224"/>
      <c r="Y134" s="225"/>
      <c r="Z134" s="226"/>
      <c r="AA134" s="227"/>
      <c r="AB134" s="228" t="e">
        <f t="shared" si="7"/>
        <v>#DIV/0!</v>
      </c>
      <c r="AC134" s="229" t="e">
        <f t="shared" si="8"/>
        <v>#DIV/0!</v>
      </c>
      <c r="AL134" s="260">
        <v>38427</v>
      </c>
      <c r="AM134" s="261">
        <v>0.6428125</v>
      </c>
      <c r="AN134" s="259">
        <v>1280</v>
      </c>
      <c r="AO134" s="259">
        <v>1650</v>
      </c>
      <c r="AP134" s="259">
        <v>-0.003</v>
      </c>
      <c r="AQ134" s="259">
        <v>-0.003</v>
      </c>
      <c r="AR134" s="259">
        <v>1650</v>
      </c>
      <c r="AS134" s="259">
        <v>0.018</v>
      </c>
      <c r="AT134" s="259">
        <v>-0.02</v>
      </c>
    </row>
    <row r="135" spans="24:46" ht="13.5" thickBot="1">
      <c r="X135" s="241"/>
      <c r="Y135" s="242"/>
      <c r="Z135" s="243"/>
      <c r="AA135" s="244"/>
      <c r="AB135" s="245"/>
      <c r="AC135" s="246"/>
      <c r="AL135" s="260">
        <v>38427</v>
      </c>
      <c r="AM135" s="261">
        <v>0.6497569444444444</v>
      </c>
      <c r="AN135" s="259">
        <v>1290</v>
      </c>
      <c r="AO135" s="259">
        <v>1650</v>
      </c>
      <c r="AP135" s="259">
        <v>-0.003</v>
      </c>
      <c r="AQ135" s="259">
        <v>-0.003</v>
      </c>
      <c r="AR135" s="259">
        <v>1650</v>
      </c>
      <c r="AS135" s="259">
        <v>-0.004</v>
      </c>
      <c r="AT135" s="259">
        <v>-0.012</v>
      </c>
    </row>
    <row r="136" spans="38:46" ht="13.5" thickTop="1">
      <c r="AL136" s="260">
        <v>38427</v>
      </c>
      <c r="AM136" s="261">
        <v>0.656701388888889</v>
      </c>
      <c r="AN136" s="259">
        <v>1300</v>
      </c>
      <c r="AO136" s="259">
        <v>1650</v>
      </c>
      <c r="AP136" s="259">
        <v>-0.002</v>
      </c>
      <c r="AQ136" s="259">
        <v>-0.001</v>
      </c>
      <c r="AR136" s="259">
        <v>1650</v>
      </c>
      <c r="AS136" s="259">
        <v>-0.009</v>
      </c>
      <c r="AT136" s="259">
        <v>0.01</v>
      </c>
    </row>
    <row r="137" spans="38:46" ht="12.75">
      <c r="AL137" s="260">
        <v>38427</v>
      </c>
      <c r="AM137" s="261">
        <v>0.6636458333333334</v>
      </c>
      <c r="AN137" s="259">
        <v>1310</v>
      </c>
      <c r="AO137" s="259">
        <v>1650</v>
      </c>
      <c r="AP137" s="259">
        <v>-0.002</v>
      </c>
      <c r="AQ137" s="259">
        <v>-0.003</v>
      </c>
      <c r="AR137" s="259">
        <v>1650</v>
      </c>
      <c r="AS137" s="259">
        <v>-0.007</v>
      </c>
      <c r="AT137" s="259">
        <v>-0.016</v>
      </c>
    </row>
    <row r="138" spans="38:46" ht="12.75">
      <c r="AL138" s="260">
        <v>38427</v>
      </c>
      <c r="AM138" s="261">
        <v>0.6705902777777778</v>
      </c>
      <c r="AN138" s="259">
        <v>1320</v>
      </c>
      <c r="AO138" s="259">
        <v>1650</v>
      </c>
      <c r="AP138" s="259">
        <v>-0.003</v>
      </c>
      <c r="AQ138" s="259">
        <v>-0.003</v>
      </c>
      <c r="AR138" s="259">
        <v>1650</v>
      </c>
      <c r="AS138" s="259">
        <v>-0.003</v>
      </c>
      <c r="AT138" s="259">
        <v>0.014</v>
      </c>
    </row>
    <row r="139" spans="38:46" ht="12.75">
      <c r="AL139" s="260">
        <v>38427</v>
      </c>
      <c r="AM139" s="261">
        <v>0.6775347222222222</v>
      </c>
      <c r="AN139" s="259">
        <v>1330</v>
      </c>
      <c r="AO139" s="259">
        <v>1650</v>
      </c>
      <c r="AP139" s="259">
        <v>-0.003</v>
      </c>
      <c r="AQ139" s="259">
        <v>-0.002</v>
      </c>
      <c r="AR139" s="259">
        <v>1650</v>
      </c>
      <c r="AS139" s="259">
        <v>-0.009</v>
      </c>
      <c r="AT139" s="259">
        <v>-0.029</v>
      </c>
    </row>
    <row r="140" spans="38:46" ht="12.75">
      <c r="AL140" s="260">
        <v>38427</v>
      </c>
      <c r="AM140" s="261">
        <v>0.6844791666666666</v>
      </c>
      <c r="AN140" s="259">
        <v>1340</v>
      </c>
      <c r="AO140" s="259">
        <v>1650</v>
      </c>
      <c r="AP140" s="259">
        <v>-0.002</v>
      </c>
      <c r="AQ140" s="259">
        <v>-0.002</v>
      </c>
      <c r="AR140" s="259">
        <v>1650</v>
      </c>
      <c r="AS140" s="259">
        <v>-0.006</v>
      </c>
      <c r="AT140" s="259">
        <v>-0.015</v>
      </c>
    </row>
  </sheetData>
  <mergeCells count="74">
    <mergeCell ref="N71:O71"/>
    <mergeCell ref="N72:O72"/>
    <mergeCell ref="N73:O73"/>
    <mergeCell ref="B80:G80"/>
    <mergeCell ref="H80:M80"/>
    <mergeCell ref="N67:O67"/>
    <mergeCell ref="N68:O68"/>
    <mergeCell ref="N69:O69"/>
    <mergeCell ref="N70:O70"/>
    <mergeCell ref="N63:O63"/>
    <mergeCell ref="N64:O64"/>
    <mergeCell ref="N65:O65"/>
    <mergeCell ref="N66:O66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N47:O47"/>
    <mergeCell ref="N48:O48"/>
    <mergeCell ref="N49:O49"/>
    <mergeCell ref="N50:O50"/>
    <mergeCell ref="N43:O43"/>
    <mergeCell ref="N44:O44"/>
    <mergeCell ref="N45:O45"/>
    <mergeCell ref="N46:O46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N9:O9"/>
    <mergeCell ref="N10:O10"/>
    <mergeCell ref="A5:C5"/>
    <mergeCell ref="B6:G6"/>
    <mergeCell ref="H6:M6"/>
    <mergeCell ref="B8:D8"/>
    <mergeCell ref="E8:G8"/>
    <mergeCell ref="H8:J8"/>
    <mergeCell ref="K8:M8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79"/>
  <sheetViews>
    <sheetView tabSelected="1" workbookViewId="0" topLeftCell="A17">
      <selection activeCell="L25" sqref="L25"/>
    </sheetView>
  </sheetViews>
  <sheetFormatPr defaultColWidth="11.421875" defaultRowHeight="12.75"/>
  <sheetData>
    <row r="8" ht="13.5" thickBot="1"/>
    <row r="9" spans="1:10" ht="14.25" thickBot="1">
      <c r="A9" s="37" t="s">
        <v>23</v>
      </c>
      <c r="B9" s="131" t="s">
        <v>84</v>
      </c>
      <c r="C9" s="131" t="s">
        <v>37</v>
      </c>
      <c r="D9" s="131" t="s">
        <v>85</v>
      </c>
      <c r="E9" s="129" t="s">
        <v>38</v>
      </c>
      <c r="F9" s="129" t="s">
        <v>86</v>
      </c>
      <c r="G9" s="131" t="s">
        <v>39</v>
      </c>
      <c r="H9" s="131" t="s">
        <v>40</v>
      </c>
      <c r="I9" s="131" t="s">
        <v>41</v>
      </c>
      <c r="J9" s="132" t="s">
        <v>42</v>
      </c>
    </row>
    <row r="10" spans="1:10" ht="12.75">
      <c r="A10" s="254">
        <v>0</v>
      </c>
      <c r="B10" s="252">
        <v>172.8</v>
      </c>
      <c r="C10" s="252">
        <v>172.6</v>
      </c>
      <c r="D10" s="252">
        <v>161.1</v>
      </c>
      <c r="E10" s="135">
        <v>168.6</v>
      </c>
      <c r="F10" s="135">
        <v>163.1</v>
      </c>
      <c r="G10" s="40">
        <v>170.9</v>
      </c>
      <c r="H10" s="136">
        <v>172.1</v>
      </c>
      <c r="I10" s="137">
        <v>171.4</v>
      </c>
      <c r="J10" s="138">
        <v>173.3</v>
      </c>
    </row>
    <row r="11" spans="1:10" ht="12.75">
      <c r="A11" s="143">
        <v>1</v>
      </c>
      <c r="B11" s="144">
        <v>174.2</v>
      </c>
      <c r="C11" s="252">
        <v>175.7</v>
      </c>
      <c r="D11" s="252">
        <v>164</v>
      </c>
      <c r="E11" s="145">
        <v>163.6</v>
      </c>
      <c r="F11" s="145">
        <v>162.2</v>
      </c>
      <c r="G11" s="41">
        <v>168.6</v>
      </c>
      <c r="H11" s="146">
        <v>166.4</v>
      </c>
      <c r="I11" s="145">
        <v>167.8</v>
      </c>
      <c r="J11" s="147">
        <v>172.6</v>
      </c>
    </row>
    <row r="12" spans="1:10" ht="12.75">
      <c r="A12" s="143">
        <v>2</v>
      </c>
      <c r="B12" s="144">
        <v>170</v>
      </c>
      <c r="C12" s="252">
        <v>168.2</v>
      </c>
      <c r="D12" s="252">
        <v>162</v>
      </c>
      <c r="E12" s="145">
        <v>166.9</v>
      </c>
      <c r="F12" s="145">
        <v>162.5</v>
      </c>
      <c r="G12" s="41">
        <v>169.5</v>
      </c>
      <c r="H12" s="146">
        <v>167.6</v>
      </c>
      <c r="I12" s="145">
        <v>166.2</v>
      </c>
      <c r="J12" s="147">
        <v>170.2</v>
      </c>
    </row>
    <row r="13" spans="1:10" ht="12.75">
      <c r="A13" s="143">
        <v>3</v>
      </c>
      <c r="B13" s="144">
        <v>171</v>
      </c>
      <c r="C13" s="252">
        <v>173.5</v>
      </c>
      <c r="D13" s="252">
        <v>164.1</v>
      </c>
      <c r="E13" s="145">
        <v>172.9</v>
      </c>
      <c r="F13" s="145">
        <v>162.1</v>
      </c>
      <c r="G13" s="41">
        <v>169.9</v>
      </c>
      <c r="H13" s="146">
        <v>170.3</v>
      </c>
      <c r="I13" s="145">
        <v>169.7</v>
      </c>
      <c r="J13" s="147">
        <v>173.2</v>
      </c>
    </row>
    <row r="14" spans="1:10" ht="12.75">
      <c r="A14" s="143">
        <v>4</v>
      </c>
      <c r="B14" s="144">
        <v>172.3</v>
      </c>
      <c r="C14" s="252">
        <v>172.4</v>
      </c>
      <c r="D14" s="252">
        <v>161</v>
      </c>
      <c r="E14" s="145">
        <v>167.6</v>
      </c>
      <c r="F14" s="145">
        <v>163.5</v>
      </c>
      <c r="G14" s="41">
        <v>169</v>
      </c>
      <c r="H14" s="146">
        <v>171.1</v>
      </c>
      <c r="I14" s="145">
        <v>168.4</v>
      </c>
      <c r="J14" s="147">
        <v>173.5</v>
      </c>
    </row>
    <row r="15" spans="1:10" ht="12.75">
      <c r="A15" s="143">
        <v>5</v>
      </c>
      <c r="B15" s="144">
        <v>174.3</v>
      </c>
      <c r="C15" s="252">
        <v>174</v>
      </c>
      <c r="D15" s="252">
        <v>159</v>
      </c>
      <c r="E15" s="145">
        <v>171.5</v>
      </c>
      <c r="F15" s="145">
        <v>159.9</v>
      </c>
      <c r="G15" s="41">
        <v>168.7</v>
      </c>
      <c r="H15" s="146">
        <v>165.1</v>
      </c>
      <c r="I15" s="145">
        <v>168.9</v>
      </c>
      <c r="J15" s="147">
        <v>172.1</v>
      </c>
    </row>
    <row r="16" spans="1:10" ht="12.75">
      <c r="A16" s="143">
        <v>6</v>
      </c>
      <c r="B16" s="144">
        <v>174.9</v>
      </c>
      <c r="C16" s="252">
        <v>170.2</v>
      </c>
      <c r="D16" s="252">
        <v>158.8</v>
      </c>
      <c r="E16" s="145">
        <v>167.1</v>
      </c>
      <c r="F16" s="145">
        <v>161.5</v>
      </c>
      <c r="G16" s="41">
        <v>167.7</v>
      </c>
      <c r="H16" s="146">
        <v>171.8</v>
      </c>
      <c r="I16" s="145">
        <v>171.5</v>
      </c>
      <c r="J16" s="147">
        <v>168.3</v>
      </c>
    </row>
    <row r="17" spans="1:10" ht="12.75">
      <c r="A17" s="143">
        <v>7</v>
      </c>
      <c r="B17" s="144">
        <v>170.8</v>
      </c>
      <c r="C17" s="252">
        <v>174.7</v>
      </c>
      <c r="D17" s="252">
        <v>156.9</v>
      </c>
      <c r="E17" s="145">
        <v>168.3</v>
      </c>
      <c r="F17" s="145">
        <v>161.9</v>
      </c>
      <c r="G17" s="41">
        <v>168.9</v>
      </c>
      <c r="H17" s="146">
        <v>172.9</v>
      </c>
      <c r="I17" s="145">
        <v>170.2</v>
      </c>
      <c r="J17" s="147">
        <v>172.1</v>
      </c>
    </row>
    <row r="18" spans="1:10" ht="12.75">
      <c r="A18" s="143">
        <v>8</v>
      </c>
      <c r="B18" s="144">
        <v>173.4</v>
      </c>
      <c r="C18" s="252">
        <v>171.7</v>
      </c>
      <c r="D18" s="252">
        <v>160.3</v>
      </c>
      <c r="E18" s="145">
        <v>168.2</v>
      </c>
      <c r="F18" s="145">
        <v>159.7</v>
      </c>
      <c r="G18" s="41">
        <v>169.6</v>
      </c>
      <c r="H18" s="146">
        <v>170.6</v>
      </c>
      <c r="I18" s="145">
        <v>171</v>
      </c>
      <c r="J18" s="147">
        <v>172.9</v>
      </c>
    </row>
    <row r="19" spans="1:10" ht="12.75">
      <c r="A19" s="143">
        <v>9</v>
      </c>
      <c r="B19" s="144">
        <v>177.4</v>
      </c>
      <c r="C19" s="252">
        <v>174.8</v>
      </c>
      <c r="D19" s="252">
        <v>163.1</v>
      </c>
      <c r="E19" s="145">
        <v>172.5</v>
      </c>
      <c r="F19" s="145">
        <v>162</v>
      </c>
      <c r="G19" s="41">
        <v>168</v>
      </c>
      <c r="H19" s="146">
        <v>172.3</v>
      </c>
      <c r="I19" s="145">
        <v>169.5</v>
      </c>
      <c r="J19" s="147">
        <v>174.1</v>
      </c>
    </row>
    <row r="20" spans="1:10" ht="12.75">
      <c r="A20" s="143">
        <v>10</v>
      </c>
      <c r="B20" s="144">
        <v>176.2</v>
      </c>
      <c r="C20" s="252">
        <v>174.1</v>
      </c>
      <c r="D20" s="252">
        <v>161</v>
      </c>
      <c r="E20" s="145">
        <v>169.7</v>
      </c>
      <c r="F20" s="145">
        <v>159.1</v>
      </c>
      <c r="G20" s="41">
        <v>169.7</v>
      </c>
      <c r="H20" s="146">
        <v>167.3</v>
      </c>
      <c r="I20" s="145">
        <v>171.5</v>
      </c>
      <c r="J20" s="147">
        <v>170.7</v>
      </c>
    </row>
    <row r="21" spans="1:10" ht="12.75">
      <c r="A21" s="143">
        <v>11</v>
      </c>
      <c r="B21" s="144">
        <v>172.9</v>
      </c>
      <c r="C21" s="252">
        <v>175.9</v>
      </c>
      <c r="D21" s="252">
        <v>162.6</v>
      </c>
      <c r="E21" s="145">
        <v>168.1</v>
      </c>
      <c r="F21" s="145">
        <v>162.6</v>
      </c>
      <c r="G21" s="41">
        <v>170.5</v>
      </c>
      <c r="H21" s="146">
        <v>172</v>
      </c>
      <c r="I21" s="145">
        <v>172.5</v>
      </c>
      <c r="J21" s="147">
        <v>176.7</v>
      </c>
    </row>
    <row r="22" spans="1:10" ht="12.75">
      <c r="A22" s="143">
        <v>12</v>
      </c>
      <c r="B22" s="144">
        <v>176.2</v>
      </c>
      <c r="C22" s="252">
        <v>178.9</v>
      </c>
      <c r="D22" s="252">
        <v>160.4</v>
      </c>
      <c r="E22" s="145">
        <v>169.5</v>
      </c>
      <c r="F22" s="145">
        <v>161.5</v>
      </c>
      <c r="G22" s="41">
        <v>170.7</v>
      </c>
      <c r="H22" s="146">
        <v>172.5</v>
      </c>
      <c r="I22" s="145">
        <v>175</v>
      </c>
      <c r="J22" s="147">
        <v>172.6</v>
      </c>
    </row>
    <row r="23" spans="1:10" ht="12.75">
      <c r="A23" s="143">
        <v>13</v>
      </c>
      <c r="B23" s="144">
        <v>175.1</v>
      </c>
      <c r="C23" s="252">
        <v>177.9</v>
      </c>
      <c r="D23" s="252">
        <v>160.3</v>
      </c>
      <c r="E23" s="145">
        <v>168.5</v>
      </c>
      <c r="F23" s="145">
        <v>160.9</v>
      </c>
      <c r="G23" s="41">
        <v>170.9</v>
      </c>
      <c r="H23" s="146">
        <v>171.6</v>
      </c>
      <c r="I23" s="145">
        <v>171.6</v>
      </c>
      <c r="J23" s="147">
        <v>174.4</v>
      </c>
    </row>
    <row r="24" spans="1:10" ht="12.75">
      <c r="A24" s="143">
        <v>14</v>
      </c>
      <c r="B24" s="144">
        <v>174.7</v>
      </c>
      <c r="C24" s="252">
        <v>176.4</v>
      </c>
      <c r="D24" s="252">
        <v>161.6</v>
      </c>
      <c r="E24" s="145">
        <v>169.9</v>
      </c>
      <c r="F24" s="145">
        <v>159.7</v>
      </c>
      <c r="G24" s="41">
        <v>172.9</v>
      </c>
      <c r="H24" s="146">
        <v>172</v>
      </c>
      <c r="I24" s="145">
        <v>171.9</v>
      </c>
      <c r="J24" s="147">
        <v>172.4</v>
      </c>
    </row>
    <row r="25" spans="1:10" ht="12.75">
      <c r="A25" s="143">
        <v>15</v>
      </c>
      <c r="B25" s="144">
        <v>172.2</v>
      </c>
      <c r="C25" s="252">
        <v>173.8</v>
      </c>
      <c r="D25" s="252">
        <v>161.2</v>
      </c>
      <c r="E25" s="145">
        <v>170.9</v>
      </c>
      <c r="F25" s="145">
        <v>162.1</v>
      </c>
      <c r="G25" s="41">
        <v>169.9</v>
      </c>
      <c r="H25" s="146">
        <v>169.8</v>
      </c>
      <c r="I25" s="145">
        <v>175.7</v>
      </c>
      <c r="J25" s="147">
        <v>171.5</v>
      </c>
    </row>
    <row r="26" spans="1:10" ht="12.75">
      <c r="A26" s="143">
        <v>16</v>
      </c>
      <c r="B26" s="144">
        <v>176.1</v>
      </c>
      <c r="C26" s="252">
        <v>174.9</v>
      </c>
      <c r="D26" s="252">
        <v>161.6</v>
      </c>
      <c r="E26" s="145">
        <v>172.9</v>
      </c>
      <c r="F26" s="145">
        <v>160.2</v>
      </c>
      <c r="G26" s="41">
        <v>172.5</v>
      </c>
      <c r="H26" s="146">
        <v>173.9</v>
      </c>
      <c r="I26" s="145">
        <v>171.5</v>
      </c>
      <c r="J26" s="147">
        <v>174</v>
      </c>
    </row>
    <row r="27" spans="1:10" ht="12.75">
      <c r="A27" s="143">
        <v>17</v>
      </c>
      <c r="B27" s="144">
        <v>175.3</v>
      </c>
      <c r="C27" s="252">
        <v>170.8</v>
      </c>
      <c r="D27" s="252">
        <v>162</v>
      </c>
      <c r="E27" s="145">
        <v>170</v>
      </c>
      <c r="F27" s="145">
        <v>164</v>
      </c>
      <c r="G27" s="41">
        <v>169.8</v>
      </c>
      <c r="H27" s="146">
        <v>173.4</v>
      </c>
      <c r="I27" s="145">
        <v>173.1</v>
      </c>
      <c r="J27" s="147">
        <v>172.9</v>
      </c>
    </row>
    <row r="28" spans="1:10" ht="12.75">
      <c r="A28" s="143">
        <v>18</v>
      </c>
      <c r="B28" s="144">
        <v>175.6</v>
      </c>
      <c r="C28" s="252">
        <v>177.1</v>
      </c>
      <c r="D28" s="252">
        <v>163.4</v>
      </c>
      <c r="E28" s="145">
        <v>174.5</v>
      </c>
      <c r="F28" s="145">
        <v>165.5</v>
      </c>
      <c r="G28" s="41">
        <v>173.7</v>
      </c>
      <c r="H28" s="146">
        <v>175.9</v>
      </c>
      <c r="I28" s="145">
        <v>175.9</v>
      </c>
      <c r="J28" s="147">
        <v>177.5</v>
      </c>
    </row>
    <row r="29" spans="1:10" ht="12.75">
      <c r="A29" s="143">
        <v>19</v>
      </c>
      <c r="B29" s="144">
        <v>171.2</v>
      </c>
      <c r="C29" s="252">
        <v>173</v>
      </c>
      <c r="D29" s="252">
        <v>159.6</v>
      </c>
      <c r="E29" s="145">
        <v>166.2</v>
      </c>
      <c r="F29" s="145">
        <v>158</v>
      </c>
      <c r="G29" s="41">
        <v>166.9</v>
      </c>
      <c r="H29" s="146">
        <v>168.1</v>
      </c>
      <c r="I29" s="145">
        <v>168.7</v>
      </c>
      <c r="J29" s="147">
        <v>172</v>
      </c>
    </row>
    <row r="30" spans="1:10" ht="12.75">
      <c r="A30" s="143">
        <v>20</v>
      </c>
      <c r="B30" s="144">
        <v>170.1</v>
      </c>
      <c r="C30" s="252">
        <v>173.3</v>
      </c>
      <c r="D30" s="252">
        <v>161.5</v>
      </c>
      <c r="E30" s="145">
        <v>170.9</v>
      </c>
      <c r="F30" s="145">
        <v>160.5</v>
      </c>
      <c r="G30" s="41">
        <v>166.8</v>
      </c>
      <c r="H30" s="146">
        <v>170.4</v>
      </c>
      <c r="I30" s="145">
        <v>170</v>
      </c>
      <c r="J30" s="147">
        <v>173.2</v>
      </c>
    </row>
    <row r="31" spans="1:10" ht="12.75">
      <c r="A31" s="143">
        <v>21</v>
      </c>
      <c r="B31" s="144">
        <v>169</v>
      </c>
      <c r="C31" s="252">
        <v>174.7</v>
      </c>
      <c r="D31" s="252">
        <v>160.4</v>
      </c>
      <c r="E31" s="145">
        <v>169.3</v>
      </c>
      <c r="F31" s="145">
        <v>167</v>
      </c>
      <c r="G31" s="41">
        <v>165.1</v>
      </c>
      <c r="H31" s="146">
        <v>172.5</v>
      </c>
      <c r="I31" s="145">
        <v>172.4</v>
      </c>
      <c r="J31" s="147">
        <v>175.3</v>
      </c>
    </row>
    <row r="32" spans="1:10" ht="12.75">
      <c r="A32" s="143">
        <v>22</v>
      </c>
      <c r="B32" s="144">
        <v>173.3</v>
      </c>
      <c r="C32" s="252">
        <v>175.3</v>
      </c>
      <c r="D32" s="252">
        <v>158.2</v>
      </c>
      <c r="E32" s="145">
        <v>168</v>
      </c>
      <c r="F32" s="145">
        <v>161.6</v>
      </c>
      <c r="G32" s="41">
        <v>169.7</v>
      </c>
      <c r="H32" s="146">
        <v>172.8</v>
      </c>
      <c r="I32" s="145">
        <v>168.8</v>
      </c>
      <c r="J32" s="147">
        <v>172.8</v>
      </c>
    </row>
    <row r="33" spans="1:10" ht="12.75">
      <c r="A33" s="143">
        <v>23</v>
      </c>
      <c r="B33" s="144">
        <v>170.9</v>
      </c>
      <c r="C33" s="252">
        <v>176.7</v>
      </c>
      <c r="D33" s="252">
        <v>160.6</v>
      </c>
      <c r="E33" s="145">
        <v>166.2</v>
      </c>
      <c r="F33" s="145">
        <v>160.1</v>
      </c>
      <c r="G33" s="41">
        <v>165.6</v>
      </c>
      <c r="H33" s="146">
        <v>172.5</v>
      </c>
      <c r="I33" s="145">
        <v>170.3</v>
      </c>
      <c r="J33" s="147">
        <v>173.2</v>
      </c>
    </row>
    <row r="34" spans="1:10" ht="12.75">
      <c r="A34" s="143">
        <v>24</v>
      </c>
      <c r="B34" s="144">
        <v>173</v>
      </c>
      <c r="C34" s="252">
        <v>173.1</v>
      </c>
      <c r="D34" s="252">
        <v>161.3</v>
      </c>
      <c r="E34" s="145">
        <v>165.8</v>
      </c>
      <c r="F34" s="145">
        <v>161.3</v>
      </c>
      <c r="G34" s="41">
        <v>169.2</v>
      </c>
      <c r="H34" s="146">
        <v>167.6</v>
      </c>
      <c r="I34" s="145">
        <v>170.4</v>
      </c>
      <c r="J34" s="147">
        <v>173.6</v>
      </c>
    </row>
    <row r="35" spans="1:10" ht="12.75">
      <c r="A35" s="143">
        <v>25</v>
      </c>
      <c r="B35" s="144">
        <v>171.8</v>
      </c>
      <c r="C35" s="252">
        <v>175.3</v>
      </c>
      <c r="D35" s="252">
        <v>155.3</v>
      </c>
      <c r="E35" s="145">
        <v>166.4</v>
      </c>
      <c r="F35" s="145">
        <v>162.3</v>
      </c>
      <c r="G35" s="41">
        <v>167.1</v>
      </c>
      <c r="H35" s="146">
        <v>171.1</v>
      </c>
      <c r="I35" s="145">
        <v>174.1</v>
      </c>
      <c r="J35" s="147">
        <v>174.3</v>
      </c>
    </row>
    <row r="36" spans="1:10" ht="12.75">
      <c r="A36" s="143">
        <v>26</v>
      </c>
      <c r="B36" s="144">
        <v>177.4</v>
      </c>
      <c r="C36" s="252">
        <v>176</v>
      </c>
      <c r="D36" s="252">
        <v>161</v>
      </c>
      <c r="E36" s="145">
        <v>163.4</v>
      </c>
      <c r="F36" s="145">
        <v>160.5</v>
      </c>
      <c r="G36" s="41">
        <v>162.3</v>
      </c>
      <c r="H36" s="146">
        <v>171.1</v>
      </c>
      <c r="I36" s="145">
        <v>171.7</v>
      </c>
      <c r="J36" s="147">
        <v>172.9</v>
      </c>
    </row>
    <row r="37" spans="1:10" ht="12.75">
      <c r="A37" s="143">
        <v>27</v>
      </c>
      <c r="B37" s="144">
        <v>174.7</v>
      </c>
      <c r="C37" s="252">
        <v>173.4</v>
      </c>
      <c r="D37" s="252">
        <v>156.8</v>
      </c>
      <c r="E37" s="145">
        <v>170.2</v>
      </c>
      <c r="F37" s="145">
        <v>161.1</v>
      </c>
      <c r="G37" s="41">
        <v>165.1</v>
      </c>
      <c r="H37" s="146">
        <v>171.6</v>
      </c>
      <c r="I37" s="145">
        <v>173.7</v>
      </c>
      <c r="J37" s="147">
        <v>180.5</v>
      </c>
    </row>
    <row r="38" spans="1:10" ht="12.75">
      <c r="A38" s="143">
        <v>28</v>
      </c>
      <c r="B38" s="144">
        <v>172.4</v>
      </c>
      <c r="C38" s="252">
        <v>177.8</v>
      </c>
      <c r="D38" s="252">
        <v>160.3</v>
      </c>
      <c r="E38" s="145">
        <v>166.5</v>
      </c>
      <c r="F38" s="145">
        <v>160.2</v>
      </c>
      <c r="G38" s="41">
        <v>166</v>
      </c>
      <c r="H38" s="146">
        <v>175.3</v>
      </c>
      <c r="I38" s="145">
        <v>174.6</v>
      </c>
      <c r="J38" s="147">
        <v>174.3</v>
      </c>
    </row>
    <row r="39" spans="1:10" ht="12.75">
      <c r="A39" s="143">
        <v>29</v>
      </c>
      <c r="B39" s="144">
        <v>177.5</v>
      </c>
      <c r="C39" s="252">
        <v>175.6</v>
      </c>
      <c r="D39" s="252">
        <v>158.9</v>
      </c>
      <c r="E39" s="145">
        <v>171.1</v>
      </c>
      <c r="F39" s="145">
        <v>161</v>
      </c>
      <c r="G39" s="41">
        <v>169.8</v>
      </c>
      <c r="H39" s="146">
        <v>172.1</v>
      </c>
      <c r="I39" s="145">
        <v>175.1</v>
      </c>
      <c r="J39" s="147">
        <v>170.7</v>
      </c>
    </row>
    <row r="40" spans="1:10" ht="12.75">
      <c r="A40" s="143">
        <v>30</v>
      </c>
      <c r="B40" s="144">
        <v>174</v>
      </c>
      <c r="C40" s="252">
        <v>177.4</v>
      </c>
      <c r="D40" s="252">
        <v>161.4</v>
      </c>
      <c r="E40" s="145">
        <v>167.4</v>
      </c>
      <c r="F40" s="145">
        <v>160.2</v>
      </c>
      <c r="G40" s="41">
        <v>165.7</v>
      </c>
      <c r="H40" s="146">
        <v>172.6</v>
      </c>
      <c r="I40" s="145">
        <v>172.6</v>
      </c>
      <c r="J40" s="147">
        <v>179.3</v>
      </c>
    </row>
    <row r="41" spans="1:10" ht="12.75">
      <c r="A41" s="143">
        <v>31</v>
      </c>
      <c r="B41" s="144">
        <v>178.8</v>
      </c>
      <c r="C41" s="252">
        <v>179.3</v>
      </c>
      <c r="D41" s="252">
        <v>162.9</v>
      </c>
      <c r="E41" s="145">
        <v>169.2</v>
      </c>
      <c r="F41" s="145">
        <v>166.8</v>
      </c>
      <c r="G41" s="41">
        <v>165.9</v>
      </c>
      <c r="H41" s="146">
        <v>172.3</v>
      </c>
      <c r="I41" s="145">
        <v>172.9</v>
      </c>
      <c r="J41" s="147">
        <v>174.2</v>
      </c>
    </row>
    <row r="42" spans="1:10" ht="12.75">
      <c r="A42" s="143">
        <v>32</v>
      </c>
      <c r="B42" s="144">
        <v>174.7</v>
      </c>
      <c r="C42" s="252">
        <v>173.4</v>
      </c>
      <c r="D42" s="252">
        <v>158</v>
      </c>
      <c r="E42" s="145">
        <v>167.5</v>
      </c>
      <c r="F42" s="145">
        <v>164.2</v>
      </c>
      <c r="G42" s="41">
        <v>168.3</v>
      </c>
      <c r="H42" s="146">
        <v>170.4</v>
      </c>
      <c r="I42" s="145">
        <v>172.6</v>
      </c>
      <c r="J42" s="147">
        <v>172.7</v>
      </c>
    </row>
    <row r="43" spans="1:10" ht="12.75">
      <c r="A43" s="143">
        <v>33</v>
      </c>
      <c r="B43" s="144">
        <v>174</v>
      </c>
      <c r="C43" s="252">
        <v>174.3</v>
      </c>
      <c r="D43" s="252">
        <v>158.7</v>
      </c>
      <c r="E43" s="145">
        <v>166.5</v>
      </c>
      <c r="F43" s="145">
        <v>161.2</v>
      </c>
      <c r="G43" s="41">
        <v>168.4</v>
      </c>
      <c r="H43" s="146">
        <v>176.9</v>
      </c>
      <c r="I43" s="145">
        <v>170.4</v>
      </c>
      <c r="J43" s="147">
        <v>170</v>
      </c>
    </row>
    <row r="44" spans="1:10" ht="12.75">
      <c r="A44" s="143">
        <v>34</v>
      </c>
      <c r="B44" s="144">
        <v>171</v>
      </c>
      <c r="C44" s="252">
        <v>171.9</v>
      </c>
      <c r="D44" s="252">
        <v>158.6</v>
      </c>
      <c r="E44" s="152">
        <v>167.6</v>
      </c>
      <c r="F44" s="145">
        <v>164.9</v>
      </c>
      <c r="G44" s="69">
        <v>169.3</v>
      </c>
      <c r="H44" s="153">
        <v>171.1</v>
      </c>
      <c r="I44" s="152">
        <v>175.2</v>
      </c>
      <c r="J44" s="154">
        <v>174.9</v>
      </c>
    </row>
    <row r="45" spans="1:10" ht="12.75">
      <c r="A45" s="143">
        <v>35</v>
      </c>
      <c r="B45" s="144">
        <v>184.2</v>
      </c>
      <c r="C45" s="252">
        <v>176.7</v>
      </c>
      <c r="D45" s="252">
        <v>165.8</v>
      </c>
      <c r="E45" s="145">
        <v>171.1</v>
      </c>
      <c r="F45" s="145">
        <v>165.9</v>
      </c>
      <c r="G45" s="41">
        <v>169.1</v>
      </c>
      <c r="H45" s="146">
        <v>168.1</v>
      </c>
      <c r="I45" s="145">
        <v>170.9</v>
      </c>
      <c r="J45" s="147">
        <v>172.3</v>
      </c>
    </row>
    <row r="46" spans="1:10" ht="12.75">
      <c r="A46" s="143">
        <v>36</v>
      </c>
      <c r="B46" s="144">
        <v>167.8</v>
      </c>
      <c r="C46" s="252">
        <v>167.3</v>
      </c>
      <c r="D46" s="252">
        <v>152.1</v>
      </c>
      <c r="E46" s="145">
        <v>164.8</v>
      </c>
      <c r="F46" s="145">
        <v>156</v>
      </c>
      <c r="G46" s="41">
        <v>170.3</v>
      </c>
      <c r="H46" s="146">
        <v>170.5</v>
      </c>
      <c r="I46" s="145">
        <v>170.7</v>
      </c>
      <c r="J46" s="147">
        <v>175.7</v>
      </c>
    </row>
    <row r="47" spans="1:10" ht="12.75">
      <c r="A47" s="143">
        <v>37</v>
      </c>
      <c r="B47" s="144">
        <v>190.9</v>
      </c>
      <c r="C47" s="252">
        <v>185.6</v>
      </c>
      <c r="D47" s="252">
        <v>160.7</v>
      </c>
      <c r="E47" s="145">
        <v>170.7</v>
      </c>
      <c r="F47" s="145">
        <v>162.3</v>
      </c>
      <c r="G47" s="41">
        <v>171.6</v>
      </c>
      <c r="H47" s="146">
        <v>170</v>
      </c>
      <c r="I47" s="145">
        <v>173</v>
      </c>
      <c r="J47" s="147">
        <v>173.1</v>
      </c>
    </row>
    <row r="48" spans="1:10" ht="12.75">
      <c r="A48" s="143">
        <v>38</v>
      </c>
      <c r="B48" s="144">
        <v>178.1</v>
      </c>
      <c r="C48" s="252">
        <v>179.3</v>
      </c>
      <c r="D48" s="252">
        <v>164.6</v>
      </c>
      <c r="E48" s="145">
        <v>169.8</v>
      </c>
      <c r="F48" s="145">
        <v>158.9</v>
      </c>
      <c r="G48" s="41">
        <v>168.2</v>
      </c>
      <c r="H48" s="146">
        <v>168.6</v>
      </c>
      <c r="I48" s="145">
        <v>170.4</v>
      </c>
      <c r="J48" s="147">
        <v>174.2</v>
      </c>
    </row>
    <row r="49" spans="1:10" ht="12.75">
      <c r="A49" s="143">
        <v>39</v>
      </c>
      <c r="B49" s="144">
        <v>174.9</v>
      </c>
      <c r="C49" s="252">
        <v>179.4</v>
      </c>
      <c r="D49" s="252">
        <v>161.7</v>
      </c>
      <c r="E49" s="145">
        <v>167</v>
      </c>
      <c r="F49" s="145">
        <v>162.7</v>
      </c>
      <c r="G49" s="41">
        <v>169.3</v>
      </c>
      <c r="H49" s="146">
        <v>169.3</v>
      </c>
      <c r="I49" s="145">
        <v>170.5</v>
      </c>
      <c r="J49" s="147">
        <v>169.5</v>
      </c>
    </row>
    <row r="50" spans="1:10" ht="12.75">
      <c r="A50" s="143">
        <v>40</v>
      </c>
      <c r="B50" s="144">
        <v>179.9</v>
      </c>
      <c r="C50" s="252">
        <v>180.4</v>
      </c>
      <c r="D50" s="252">
        <v>165.2</v>
      </c>
      <c r="E50" s="145">
        <v>173.6</v>
      </c>
      <c r="F50" s="145">
        <v>163.2</v>
      </c>
      <c r="G50" s="41">
        <v>171</v>
      </c>
      <c r="H50" s="146">
        <v>169.9</v>
      </c>
      <c r="I50" s="145">
        <v>172.3</v>
      </c>
      <c r="J50" s="147">
        <v>171.6</v>
      </c>
    </row>
    <row r="51" spans="1:10" ht="12.75">
      <c r="A51" s="143">
        <v>41</v>
      </c>
      <c r="B51" s="144">
        <v>173.5</v>
      </c>
      <c r="C51" s="252">
        <v>177.6</v>
      </c>
      <c r="D51" s="252">
        <v>156.3</v>
      </c>
      <c r="E51" s="145">
        <v>168.1</v>
      </c>
      <c r="F51" s="145">
        <v>159.1</v>
      </c>
      <c r="G51" s="41">
        <v>168.1</v>
      </c>
      <c r="H51" s="146">
        <v>173.7</v>
      </c>
      <c r="I51" s="145">
        <v>174.2</v>
      </c>
      <c r="J51" s="147">
        <v>170.7</v>
      </c>
    </row>
    <row r="52" spans="1:10" ht="12.75">
      <c r="A52" s="143">
        <v>42</v>
      </c>
      <c r="B52" s="144">
        <v>180.6</v>
      </c>
      <c r="C52" s="252">
        <v>179</v>
      </c>
      <c r="D52" s="252">
        <v>163.1</v>
      </c>
      <c r="E52" s="145">
        <v>172.5</v>
      </c>
      <c r="F52" s="145">
        <v>163.6</v>
      </c>
      <c r="G52" s="41">
        <v>167.7</v>
      </c>
      <c r="H52" s="146">
        <v>172.9</v>
      </c>
      <c r="I52" s="145">
        <v>175.7</v>
      </c>
      <c r="J52" s="147">
        <v>172.8</v>
      </c>
    </row>
    <row r="53" spans="1:10" ht="12.75">
      <c r="A53" s="143">
        <v>43</v>
      </c>
      <c r="B53" s="144">
        <v>184.5</v>
      </c>
      <c r="C53" s="252">
        <v>179.8</v>
      </c>
      <c r="D53" s="252">
        <v>168.9</v>
      </c>
      <c r="E53" s="145">
        <v>171</v>
      </c>
      <c r="F53" s="145">
        <v>161.7</v>
      </c>
      <c r="G53" s="41">
        <v>168.4</v>
      </c>
      <c r="H53" s="146">
        <v>168.6</v>
      </c>
      <c r="I53" s="145">
        <v>173.8</v>
      </c>
      <c r="J53" s="147">
        <v>176.9</v>
      </c>
    </row>
    <row r="54" spans="1:10" ht="12.75">
      <c r="A54" s="143">
        <v>44</v>
      </c>
      <c r="B54" s="144">
        <v>178.8</v>
      </c>
      <c r="C54" s="252">
        <v>181.7</v>
      </c>
      <c r="D54" s="252">
        <v>163.5</v>
      </c>
      <c r="E54" s="145">
        <v>172.7</v>
      </c>
      <c r="F54" s="145">
        <v>162.3</v>
      </c>
      <c r="G54" s="41">
        <v>166.2</v>
      </c>
      <c r="H54" s="146">
        <v>168.4</v>
      </c>
      <c r="I54" s="145">
        <v>179.1</v>
      </c>
      <c r="J54" s="147">
        <v>169.3</v>
      </c>
    </row>
    <row r="55" spans="1:10" ht="12.75">
      <c r="A55" s="143">
        <v>45</v>
      </c>
      <c r="B55" s="144">
        <v>182</v>
      </c>
      <c r="C55" s="252">
        <v>185.1</v>
      </c>
      <c r="D55" s="252">
        <v>164.1</v>
      </c>
      <c r="E55" s="145">
        <v>174.1</v>
      </c>
      <c r="F55" s="145">
        <v>163</v>
      </c>
      <c r="G55" s="41">
        <v>170.8</v>
      </c>
      <c r="H55" s="146">
        <v>177.8</v>
      </c>
      <c r="I55" s="145">
        <v>173.4</v>
      </c>
      <c r="J55" s="147">
        <v>180.4</v>
      </c>
    </row>
    <row r="56" spans="1:10" ht="12.75">
      <c r="A56" s="143">
        <v>46</v>
      </c>
      <c r="B56" s="144">
        <v>179.2</v>
      </c>
      <c r="C56" s="252">
        <v>185</v>
      </c>
      <c r="D56" s="252">
        <v>165.2</v>
      </c>
      <c r="E56" s="145">
        <v>173.2</v>
      </c>
      <c r="F56" s="145">
        <v>163.7</v>
      </c>
      <c r="G56" s="41">
        <v>170.9</v>
      </c>
      <c r="H56" s="146">
        <v>172.9</v>
      </c>
      <c r="I56" s="145">
        <v>178.2</v>
      </c>
      <c r="J56" s="147">
        <v>174.8</v>
      </c>
    </row>
    <row r="57" spans="1:10" ht="12.75">
      <c r="A57" s="143">
        <v>47</v>
      </c>
      <c r="B57" s="144">
        <v>169.4</v>
      </c>
      <c r="C57" s="252">
        <v>169.2</v>
      </c>
      <c r="D57" s="252">
        <v>158.2</v>
      </c>
      <c r="E57" s="145">
        <v>169.4</v>
      </c>
      <c r="F57" s="145">
        <v>157.9</v>
      </c>
      <c r="G57" s="41">
        <v>164.8</v>
      </c>
      <c r="H57" s="146">
        <v>169.3</v>
      </c>
      <c r="I57" s="145">
        <v>173.7</v>
      </c>
      <c r="J57" s="147">
        <v>177.2</v>
      </c>
    </row>
    <row r="58" spans="1:10" ht="12.75">
      <c r="A58" s="143">
        <v>48</v>
      </c>
      <c r="B58" s="144">
        <v>170.6</v>
      </c>
      <c r="C58" s="252">
        <v>173</v>
      </c>
      <c r="D58" s="252">
        <v>158.7</v>
      </c>
      <c r="E58" s="145">
        <v>168.4</v>
      </c>
      <c r="F58" s="145">
        <v>158.3</v>
      </c>
      <c r="G58" s="41">
        <v>169.8</v>
      </c>
      <c r="H58" s="146">
        <v>173.4</v>
      </c>
      <c r="I58" s="145">
        <v>176.5</v>
      </c>
      <c r="J58" s="147">
        <v>175.9</v>
      </c>
    </row>
    <row r="59" spans="1:10" ht="12.75">
      <c r="A59" s="143">
        <v>49</v>
      </c>
      <c r="B59" s="144">
        <v>167.9</v>
      </c>
      <c r="C59" s="252">
        <v>175.1</v>
      </c>
      <c r="D59" s="252">
        <v>159.3</v>
      </c>
      <c r="E59" s="145">
        <v>170.1</v>
      </c>
      <c r="F59" s="145">
        <v>163.5</v>
      </c>
      <c r="G59" s="41">
        <v>166.9</v>
      </c>
      <c r="H59" s="146">
        <v>173.4</v>
      </c>
      <c r="I59" s="145">
        <v>176</v>
      </c>
      <c r="J59" s="147">
        <v>176.4</v>
      </c>
    </row>
    <row r="60" spans="1:10" ht="12.75">
      <c r="A60" s="143">
        <v>50</v>
      </c>
      <c r="B60" s="144">
        <v>178.8</v>
      </c>
      <c r="C60" s="252">
        <v>179.2</v>
      </c>
      <c r="D60" s="252">
        <v>166.2</v>
      </c>
      <c r="E60" s="145">
        <v>180</v>
      </c>
      <c r="F60" s="145">
        <v>165.6</v>
      </c>
      <c r="G60" s="41">
        <v>170.4</v>
      </c>
      <c r="H60" s="146">
        <v>174.5</v>
      </c>
      <c r="I60" s="145">
        <v>179.7</v>
      </c>
      <c r="J60" s="147">
        <v>178</v>
      </c>
    </row>
    <row r="61" spans="1:10" ht="12.75">
      <c r="A61" s="143">
        <v>51</v>
      </c>
      <c r="B61" s="144">
        <v>171.5</v>
      </c>
      <c r="C61" s="252">
        <v>177.7</v>
      </c>
      <c r="D61" s="252">
        <v>163.8</v>
      </c>
      <c r="E61" s="145">
        <v>166.8</v>
      </c>
      <c r="F61" s="145">
        <v>162.8</v>
      </c>
      <c r="G61" s="41">
        <v>173.9</v>
      </c>
      <c r="H61" s="146">
        <v>170</v>
      </c>
      <c r="I61" s="145">
        <v>173.3</v>
      </c>
      <c r="J61" s="147">
        <v>179</v>
      </c>
    </row>
    <row r="62" spans="1:10" ht="12.75">
      <c r="A62" s="143">
        <v>52</v>
      </c>
      <c r="B62" s="144">
        <v>171.8</v>
      </c>
      <c r="C62" s="252">
        <v>168.4</v>
      </c>
      <c r="D62" s="252">
        <v>157.6</v>
      </c>
      <c r="E62" s="145">
        <v>166.1</v>
      </c>
      <c r="F62" s="145">
        <v>157.8</v>
      </c>
      <c r="G62" s="41">
        <v>166.8</v>
      </c>
      <c r="H62" s="146">
        <v>170.7</v>
      </c>
      <c r="I62" s="145">
        <v>173.2</v>
      </c>
      <c r="J62" s="147">
        <v>171</v>
      </c>
    </row>
    <row r="63" spans="1:10" ht="12.75">
      <c r="A63" s="143">
        <v>53</v>
      </c>
      <c r="B63" s="144">
        <v>174.8</v>
      </c>
      <c r="C63" s="252">
        <v>176.3</v>
      </c>
      <c r="D63" s="252">
        <v>168.9</v>
      </c>
      <c r="E63" s="145">
        <v>172.6</v>
      </c>
      <c r="F63" s="145">
        <v>167.8</v>
      </c>
      <c r="G63" s="41">
        <v>170.4</v>
      </c>
      <c r="H63" s="146">
        <v>168.3</v>
      </c>
      <c r="I63" s="145">
        <v>174.8</v>
      </c>
      <c r="J63" s="147">
        <v>173.4</v>
      </c>
    </row>
    <row r="64" spans="1:10" ht="12.75">
      <c r="A64" s="143">
        <v>54</v>
      </c>
      <c r="B64" s="144">
        <v>185.9</v>
      </c>
      <c r="C64" s="252">
        <v>185.3</v>
      </c>
      <c r="D64" s="252">
        <v>179</v>
      </c>
      <c r="E64" s="145">
        <v>189.6</v>
      </c>
      <c r="F64" s="145">
        <v>171.2</v>
      </c>
      <c r="G64" s="41">
        <v>174.2</v>
      </c>
      <c r="H64" s="146">
        <v>170.4</v>
      </c>
      <c r="I64" s="145">
        <v>172.6</v>
      </c>
      <c r="J64" s="147">
        <v>175.6</v>
      </c>
    </row>
    <row r="65" spans="1:10" ht="12.75">
      <c r="A65" s="143">
        <v>55</v>
      </c>
      <c r="B65" s="144">
        <v>173.2</v>
      </c>
      <c r="C65" s="252">
        <v>170.6</v>
      </c>
      <c r="D65" s="252">
        <v>167.4</v>
      </c>
      <c r="E65" s="145">
        <v>179.3</v>
      </c>
      <c r="F65" s="145">
        <v>164.9</v>
      </c>
      <c r="G65" s="41">
        <v>174.5</v>
      </c>
      <c r="H65" s="146">
        <v>170.3</v>
      </c>
      <c r="I65" s="145">
        <v>176.7</v>
      </c>
      <c r="J65" s="147">
        <v>176.2</v>
      </c>
    </row>
    <row r="66" spans="1:10" ht="12.75">
      <c r="A66" s="143">
        <v>56</v>
      </c>
      <c r="B66" s="144">
        <v>172.8</v>
      </c>
      <c r="C66" s="252">
        <v>167.5</v>
      </c>
      <c r="D66" s="252">
        <v>164.3</v>
      </c>
      <c r="E66" s="145">
        <v>169.1</v>
      </c>
      <c r="F66" s="145">
        <v>167.4</v>
      </c>
      <c r="G66" s="41">
        <v>171.9</v>
      </c>
      <c r="H66" s="146">
        <v>168.5</v>
      </c>
      <c r="I66" s="145">
        <v>171.8</v>
      </c>
      <c r="J66" s="147">
        <v>174</v>
      </c>
    </row>
    <row r="67" spans="1:10" ht="12.75">
      <c r="A67" s="143">
        <v>57</v>
      </c>
      <c r="B67" s="144">
        <v>178.2</v>
      </c>
      <c r="C67" s="252">
        <v>179.7</v>
      </c>
      <c r="D67" s="252">
        <v>181.4</v>
      </c>
      <c r="E67" s="145">
        <v>192.6</v>
      </c>
      <c r="F67" s="145">
        <v>181.6</v>
      </c>
      <c r="G67" s="41">
        <v>181.3</v>
      </c>
      <c r="H67" s="146">
        <v>167.8</v>
      </c>
      <c r="I67" s="145">
        <v>169.6</v>
      </c>
      <c r="J67" s="147">
        <v>173.6</v>
      </c>
    </row>
    <row r="68" spans="1:10" ht="12.75">
      <c r="A68" s="143">
        <v>58</v>
      </c>
      <c r="B68" s="144">
        <v>171.1</v>
      </c>
      <c r="C68" s="252">
        <v>176.6</v>
      </c>
      <c r="D68" s="252">
        <v>164.2</v>
      </c>
      <c r="E68" s="145">
        <v>181.8</v>
      </c>
      <c r="F68" s="145">
        <v>168.4</v>
      </c>
      <c r="G68" s="41">
        <v>163.5</v>
      </c>
      <c r="H68" s="146">
        <v>167</v>
      </c>
      <c r="I68" s="145">
        <v>172.6</v>
      </c>
      <c r="J68" s="147">
        <v>177.7</v>
      </c>
    </row>
    <row r="69" spans="1:10" ht="12.75">
      <c r="A69" s="143">
        <v>59</v>
      </c>
      <c r="B69" s="144">
        <v>171.9</v>
      </c>
      <c r="C69" s="252">
        <v>172.6</v>
      </c>
      <c r="D69" s="252">
        <v>168</v>
      </c>
      <c r="E69" s="145">
        <v>184.8</v>
      </c>
      <c r="F69" s="145">
        <v>177.6</v>
      </c>
      <c r="G69" s="41">
        <v>187</v>
      </c>
      <c r="H69" s="146">
        <v>166.9</v>
      </c>
      <c r="I69" s="145">
        <v>174.9</v>
      </c>
      <c r="J69" s="147">
        <v>173.1</v>
      </c>
    </row>
    <row r="70" spans="1:10" ht="12.75">
      <c r="A70" s="143">
        <v>60</v>
      </c>
      <c r="B70" s="144">
        <v>170.8</v>
      </c>
      <c r="C70" s="252">
        <v>172.9</v>
      </c>
      <c r="D70" s="252">
        <v>163.5</v>
      </c>
      <c r="E70" s="145">
        <v>181.8</v>
      </c>
      <c r="F70" s="145">
        <v>172</v>
      </c>
      <c r="G70" s="41">
        <v>176.7</v>
      </c>
      <c r="H70" s="146">
        <v>167.9</v>
      </c>
      <c r="I70" s="145">
        <v>175.6</v>
      </c>
      <c r="J70" s="147">
        <v>175.7</v>
      </c>
    </row>
    <row r="71" spans="1:10" ht="12.75">
      <c r="A71" s="143">
        <v>61</v>
      </c>
      <c r="B71" s="144">
        <v>174.2</v>
      </c>
      <c r="C71" s="252">
        <v>173.4</v>
      </c>
      <c r="D71" s="252">
        <v>160.1</v>
      </c>
      <c r="E71" s="145">
        <v>179.8</v>
      </c>
      <c r="F71" s="145">
        <v>168.4</v>
      </c>
      <c r="G71" s="41">
        <v>176.6</v>
      </c>
      <c r="H71" s="146">
        <v>166.3</v>
      </c>
      <c r="I71" s="145">
        <v>174.3</v>
      </c>
      <c r="J71" s="41">
        <v>173</v>
      </c>
    </row>
    <row r="72" spans="1:10" ht="12.75">
      <c r="A72" s="143">
        <v>62</v>
      </c>
      <c r="B72" s="144">
        <v>168.7</v>
      </c>
      <c r="C72" s="252">
        <v>168.1</v>
      </c>
      <c r="D72" s="252">
        <v>164.8</v>
      </c>
      <c r="E72" s="145">
        <v>170.6</v>
      </c>
      <c r="F72" s="145">
        <v>166.9</v>
      </c>
      <c r="G72" s="41">
        <v>177</v>
      </c>
      <c r="H72" s="146">
        <v>167.4</v>
      </c>
      <c r="I72" s="145">
        <v>172.7</v>
      </c>
      <c r="J72" s="41">
        <v>170.8</v>
      </c>
    </row>
    <row r="73" spans="1:10" ht="13.5" thickBot="1">
      <c r="A73" s="160">
        <v>63</v>
      </c>
      <c r="B73" s="253">
        <v>172.3</v>
      </c>
      <c r="C73" s="252">
        <v>169.2</v>
      </c>
      <c r="D73" s="252">
        <v>164.5</v>
      </c>
      <c r="E73" s="162">
        <v>172.9</v>
      </c>
      <c r="F73" s="255">
        <v>168.7</v>
      </c>
      <c r="G73" s="163">
        <v>182</v>
      </c>
      <c r="H73" s="164">
        <v>167</v>
      </c>
      <c r="I73" s="162">
        <v>172.5</v>
      </c>
      <c r="J73" s="165">
        <v>167</v>
      </c>
    </row>
    <row r="74" spans="1:10" ht="14.25" thickBot="1" thickTop="1">
      <c r="A74" s="60"/>
      <c r="B74" s="60"/>
      <c r="C74" s="60"/>
      <c r="D74" s="60"/>
      <c r="E74" s="60"/>
      <c r="F74" s="60"/>
      <c r="G74" s="60"/>
      <c r="H74" s="60"/>
      <c r="I74" s="60"/>
      <c r="J74" s="60"/>
    </row>
    <row r="75" spans="1:10" ht="13.5" thickBot="1">
      <c r="A75" s="166" t="s">
        <v>17</v>
      </c>
      <c r="B75" s="247"/>
      <c r="C75" s="167" t="s">
        <v>55</v>
      </c>
      <c r="D75" s="168"/>
      <c r="E75" s="168" t="s">
        <v>56</v>
      </c>
      <c r="F75" s="168"/>
      <c r="G75" s="169" t="s">
        <v>57</v>
      </c>
      <c r="H75" s="169" t="s">
        <v>48</v>
      </c>
      <c r="I75" s="169" t="s">
        <v>49</v>
      </c>
      <c r="J75" s="170" t="s">
        <v>50</v>
      </c>
    </row>
    <row r="76" spans="1:10" ht="12.75">
      <c r="A76" s="61" t="s">
        <v>14</v>
      </c>
      <c r="B76" s="248"/>
      <c r="C76" s="172">
        <f aca="true" t="shared" si="0" ref="C76:J76">AVERAGE(C10:C73)</f>
        <v>175.30937500000007</v>
      </c>
      <c r="D76" s="176"/>
      <c r="E76" s="173">
        <f t="shared" si="0"/>
        <v>171.05781249999998</v>
      </c>
      <c r="F76" s="173"/>
      <c r="G76" s="173">
        <f t="shared" si="0"/>
        <v>170.0296875</v>
      </c>
      <c r="H76" s="173">
        <f t="shared" si="0"/>
        <v>170.73124999999996</v>
      </c>
      <c r="I76" s="174">
        <f t="shared" si="0"/>
        <v>172.6484375</v>
      </c>
      <c r="J76" s="175">
        <f t="shared" si="0"/>
        <v>173.71562500000002</v>
      </c>
    </row>
    <row r="77" spans="1:10" ht="12.75">
      <c r="A77" s="62" t="s">
        <v>10</v>
      </c>
      <c r="B77" s="249"/>
      <c r="C77" s="66">
        <f aca="true" t="shared" si="1" ref="C77:J77">STDEV(C10:C73)</f>
        <v>4.26479567421856</v>
      </c>
      <c r="D77" s="68"/>
      <c r="E77" s="177">
        <f t="shared" si="1"/>
        <v>5.666577161408876</v>
      </c>
      <c r="F77" s="177"/>
      <c r="G77" s="177">
        <f t="shared" si="1"/>
        <v>4.252344999648499</v>
      </c>
      <c r="H77" s="177">
        <f t="shared" si="1"/>
        <v>2.686998384345238</v>
      </c>
      <c r="I77" s="178">
        <f t="shared" si="1"/>
        <v>2.69914696621732</v>
      </c>
      <c r="J77" s="67">
        <f t="shared" si="1"/>
        <v>2.754691164667937</v>
      </c>
    </row>
    <row r="78" spans="1:10" ht="12.75">
      <c r="A78" s="63" t="s">
        <v>15</v>
      </c>
      <c r="B78" s="250"/>
      <c r="C78" s="179">
        <f aca="true" t="shared" si="2" ref="C78:J78">MAX(C10:C73)</f>
        <v>185.6</v>
      </c>
      <c r="D78" s="183"/>
      <c r="E78" s="180">
        <f t="shared" si="2"/>
        <v>192.6</v>
      </c>
      <c r="F78" s="180"/>
      <c r="G78" s="180">
        <f t="shared" si="2"/>
        <v>187</v>
      </c>
      <c r="H78" s="180">
        <f t="shared" si="2"/>
        <v>177.8</v>
      </c>
      <c r="I78" s="181">
        <f t="shared" si="2"/>
        <v>179.7</v>
      </c>
      <c r="J78" s="182">
        <f t="shared" si="2"/>
        <v>180.5</v>
      </c>
    </row>
    <row r="79" spans="1:10" ht="13.5" thickBot="1">
      <c r="A79" s="64" t="s">
        <v>16</v>
      </c>
      <c r="B79" s="251"/>
      <c r="C79" s="184">
        <f aca="true" t="shared" si="3" ref="C79:J79">MIN(C10:C73)</f>
        <v>167.3</v>
      </c>
      <c r="D79" s="188"/>
      <c r="E79" s="185">
        <f t="shared" si="3"/>
        <v>163.4</v>
      </c>
      <c r="F79" s="185"/>
      <c r="G79" s="185">
        <f t="shared" si="3"/>
        <v>162.3</v>
      </c>
      <c r="H79" s="185">
        <f t="shared" si="3"/>
        <v>165.1</v>
      </c>
      <c r="I79" s="186">
        <f t="shared" si="3"/>
        <v>166.2</v>
      </c>
      <c r="J79" s="187">
        <f t="shared" si="3"/>
        <v>167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2005-03-18T13:29:01Z</cp:lastPrinted>
  <dcterms:created xsi:type="dcterms:W3CDTF">2004-06-04T09:20:24Z</dcterms:created>
  <dcterms:modified xsi:type="dcterms:W3CDTF">2005-06-07T15:41:05Z</dcterms:modified>
  <cp:category/>
  <cp:version/>
  <cp:contentType/>
  <cp:contentStatus/>
</cp:coreProperties>
</file>