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245" windowHeight="4770" activeTab="0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<sst xmlns="http://schemas.openxmlformats.org/spreadsheetml/2006/main" count="233" uniqueCount="123">
  <si>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</si>
  <si>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</si>
  <si>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</si>
  <si>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</si>
  <si>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</si>
  <si>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</si>
  <si>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</si>
  <si>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</si>
  <si>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</si>
  <si>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</si>
  <si>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</si>
  <si>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</si>
  <si>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</si>
  <si>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</si>
  <si>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</si>
  <si>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</si>
  <si>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</si>
  <si>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</si>
  <si>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</si>
  <si>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</si>
  <si>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</si>
  <si>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</si>
  <si>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</si>
  <si>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</si>
  <si>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</si>
  <si>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</si>
  <si>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</si>
  <si>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</si>
  <si>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</si>
  <si>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</si>
  <si>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</si>
  <si>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</si>
  <si>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</si>
  <si>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</si>
  <si>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</si>
  <si>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</si>
  <si>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</si>
  <si>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</si>
  <si>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</si>
  <si>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</si>
  <si>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</si>
  <si>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</si>
  <si>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</si>
  <si>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</si>
  <si>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</si>
  <si>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</si>
  <si>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</si>
  <si>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</si>
  <si>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</si>
  <si>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</si>
  <si>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</si>
  <si>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BU-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</si>
  <si>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</si>
  <si>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</si>
  <si>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</si>
  <si>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</si>
  <si>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</si>
  <si>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</si>
  <si>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</si>
  <si>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</si>
  <si>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</si>
  <si>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</si>
  <si>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</si>
  <si>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</si>
  <si>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</si>
  <si>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</si>
  <si>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</si>
  <si>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</si>
  <si>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</si>
  <si>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</si>
  <si>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</si>
  <si>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</si>
  <si>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</si>
  <si>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</si>
  <si>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</si>
  <si>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</si>
  <si>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</si>
  <si>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</si>
  <si>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</si>
  <si>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</si>
  <si>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</si>
  <si>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t>FM_Hd_26</t>
  </si>
  <si>
    <t>MODULE    FM_Hd_26</t>
  </si>
  <si>
    <t>MODULE   FM_Hd_26</t>
  </si>
  <si>
    <t>A_199</t>
  </si>
  <si>
    <t>B_132</t>
  </si>
  <si>
    <t>w</t>
  </si>
  <si>
    <t>X</t>
  </si>
  <si>
    <t>Rate1</t>
  </si>
  <si>
    <t>Rate2</t>
  </si>
  <si>
    <t>rate3</t>
  </si>
  <si>
    <r>
      <t>X</t>
    </r>
    <r>
      <rPr>
        <b/>
        <i/>
        <vertAlign val="subscript"/>
        <sz val="10"/>
        <color indexed="10"/>
        <rFont val="Arial"/>
        <family val="2"/>
      </rPr>
      <t>0</t>
    </r>
    <r>
      <rPr>
        <b/>
        <i/>
        <sz val="10"/>
        <color indexed="10"/>
        <rFont val="Arial"/>
        <family val="2"/>
      </rPr>
      <t xml:space="preserve"> =</t>
    </r>
  </si>
  <si>
    <r>
      <t>Y</t>
    </r>
    <r>
      <rPr>
        <b/>
        <i/>
        <vertAlign val="subscript"/>
        <sz val="10"/>
        <color indexed="10"/>
        <rFont val="Arial"/>
        <family val="2"/>
      </rPr>
      <t>0</t>
    </r>
    <r>
      <rPr>
        <b/>
        <i/>
        <sz val="10"/>
        <color indexed="10"/>
        <rFont val="Arial"/>
        <family val="2"/>
      </rPr>
      <t xml:space="preserve"> =</t>
    </r>
  </si>
  <si>
    <t>Ro=</t>
  </si>
  <si>
    <r>
      <t>X</t>
    </r>
    <r>
      <rPr>
        <b/>
        <i/>
        <vertAlign val="subscript"/>
        <sz val="10"/>
        <color indexed="60"/>
        <rFont val="Arial"/>
        <family val="2"/>
      </rPr>
      <t>L</t>
    </r>
    <r>
      <rPr>
        <b/>
        <i/>
        <sz val="10"/>
        <color indexed="60"/>
        <rFont val="Arial"/>
        <family val="2"/>
      </rPr>
      <t>=</t>
    </r>
  </si>
  <si>
    <r>
      <t>X</t>
    </r>
    <r>
      <rPr>
        <b/>
        <i/>
        <vertAlign val="subscript"/>
        <sz val="10"/>
        <color indexed="60"/>
        <rFont val="Arial"/>
        <family val="2"/>
      </rPr>
      <t>R</t>
    </r>
    <r>
      <rPr>
        <b/>
        <i/>
        <sz val="10"/>
        <color indexed="60"/>
        <rFont val="Arial"/>
        <family val="2"/>
      </rPr>
      <t>=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</si>
  <si>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</si>
  <si>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</si>
  <si>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</si>
  <si>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</si>
  <si>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</si>
  <si>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</si>
  <si>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</si>
  <si>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</si>
  <si>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</si>
  <si>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</si>
  <si>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Voltage B</t>
  </si>
  <si>
    <t>Current A_L</t>
  </si>
  <si>
    <t>Current B_U</t>
  </si>
  <si>
    <t>Current A_U</t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</si>
  <si>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</si>
  <si>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 xml:space="preserve">Time ,  </t>
    </r>
    <r>
      <rPr>
        <i/>
        <sz val="8"/>
        <rFont val="Arial"/>
        <family val="2"/>
      </rPr>
      <t>sec</t>
    </r>
  </si>
  <si>
    <r>
      <t>dP</t>
    </r>
    <r>
      <rPr>
        <i/>
        <vertAlign val="subscript"/>
        <sz val="10"/>
        <rFont val="Arial"/>
        <family val="2"/>
      </rPr>
      <t xml:space="preserve">1 </t>
    </r>
    <r>
      <rPr>
        <b/>
        <i/>
        <sz val="10"/>
        <rFont val="Arial"/>
        <family val="2"/>
      </rPr>
      <t xml:space="preserve">, 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</si>
  <si>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, 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</si>
  <si>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</si>
  <si>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</si>
  <si>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</si>
  <si>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</si>
  <si>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t>Current B_L</t>
  </si>
  <si>
    <r>
      <t>BU</t>
    </r>
    <r>
      <rPr>
        <sz val="7"/>
        <rFont val="Arial"/>
        <family val="2"/>
      </rPr>
      <t>-206 cm</t>
    </r>
  </si>
  <si>
    <r>
      <t xml:space="preserve">HV,  </t>
    </r>
    <r>
      <rPr>
        <sz val="9"/>
        <rFont val="Arial"/>
        <family val="2"/>
      </rPr>
      <t>V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</si>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</sst>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9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b/>
      <sz val="8.25"/>
      <name val="Arial"/>
      <family val="2"/>
    </font>
    <font>
      <b/>
      <vertAlign val="subscript"/>
      <sz val="8.25"/>
      <name val="Arial"/>
      <family val="2"/>
    </font>
    <font>
      <vertAlign val="subscript"/>
      <sz val="8.25"/>
      <name val="Arial"/>
      <family val="2"/>
    </font>
    <font>
      <b/>
      <i/>
      <sz val="9"/>
      <color indexed="17"/>
      <name val="Arial"/>
      <family val="2"/>
    </font>
    <font>
      <sz val="10.5"/>
      <name val="Arial"/>
      <family val="0"/>
    </font>
    <font>
      <sz val="10.25"/>
      <name val="Arial"/>
      <family val="0"/>
    </font>
    <font>
      <sz val="7.25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b/>
      <i/>
      <sz val="10"/>
      <color indexed="10"/>
      <name val="Arial"/>
      <family val="2"/>
    </font>
    <font>
      <b/>
      <i/>
      <vertAlign val="subscript"/>
      <sz val="10"/>
      <color indexed="10"/>
      <name val="Arial"/>
      <family val="2"/>
    </font>
    <font>
      <b/>
      <i/>
      <sz val="10"/>
      <color indexed="60"/>
      <name val="Arial"/>
      <family val="2"/>
    </font>
    <font>
      <b/>
      <i/>
      <vertAlign val="subscript"/>
      <sz val="10"/>
      <color indexed="60"/>
      <name val="Arial"/>
      <family val="2"/>
    </font>
    <font>
      <b/>
      <i/>
      <sz val="8.5"/>
      <name val="Arial"/>
      <family val="2"/>
    </font>
    <font>
      <b/>
      <i/>
      <vertAlign val="superscript"/>
      <sz val="8.5"/>
      <name val="Arial"/>
      <family val="2"/>
    </font>
    <font>
      <b/>
      <sz val="8"/>
      <color indexed="17"/>
      <name val="Arial"/>
      <family val="2"/>
    </font>
    <font>
      <b/>
      <vertAlign val="superscript"/>
      <sz val="8"/>
      <color indexed="17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sz val="10"/>
      <name val="Georgia"/>
      <family val="1"/>
    </font>
    <font>
      <b/>
      <i/>
      <sz val="9.75"/>
      <color indexed="17"/>
      <name val="Georgia"/>
      <family val="1"/>
    </font>
    <font>
      <sz val="9.75"/>
      <name val="Arial"/>
      <family val="0"/>
    </font>
    <font>
      <sz val="9.75"/>
      <color indexed="12"/>
      <name val="Arial"/>
      <family val="2"/>
    </font>
    <font>
      <sz val="8.25"/>
      <color indexed="12"/>
      <name val="Arial"/>
      <family val="2"/>
    </font>
    <font>
      <b/>
      <sz val="9.25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vertAlign val="superscript"/>
      <sz val="9.25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1"/>
      <color indexed="12"/>
      <name val="Georgia"/>
      <family val="1"/>
    </font>
    <font>
      <i/>
      <sz val="8.25"/>
      <name val="Arial"/>
      <family val="2"/>
    </font>
    <font>
      <i/>
      <vertAlign val="superscript"/>
      <sz val="8.25"/>
      <name val="Arial"/>
      <family val="2"/>
    </font>
    <font>
      <b/>
      <i/>
      <vertAlign val="superscript"/>
      <sz val="9.5"/>
      <name val="Arial"/>
      <family val="2"/>
    </font>
    <font>
      <b/>
      <i/>
      <vertAlign val="superscript"/>
      <sz val="10"/>
      <name val="Arial"/>
      <family val="2"/>
    </font>
    <font>
      <sz val="9.25"/>
      <name val="Arial"/>
      <family val="0"/>
    </font>
    <font>
      <sz val="10"/>
      <color indexed="52"/>
      <name val="Arial"/>
      <family val="0"/>
    </font>
    <font>
      <sz val="5"/>
      <name val="Arial"/>
      <family val="2"/>
    </font>
    <font>
      <b/>
      <sz val="7.5"/>
      <name val="Arial"/>
      <family val="2"/>
    </font>
    <font>
      <sz val="11.75"/>
      <name val="Arial"/>
      <family val="0"/>
    </font>
    <font>
      <b/>
      <i/>
      <vertAlign val="superscript"/>
      <sz val="9.25"/>
      <name val="Arial"/>
      <family val="2"/>
    </font>
    <font>
      <b/>
      <i/>
      <sz val="8.7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sz val="5.75"/>
      <name val="Arial"/>
      <family val="2"/>
    </font>
    <font>
      <sz val="8.75"/>
      <name val="Arial"/>
      <family val="0"/>
    </font>
    <font>
      <sz val="5.5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8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1" fillId="2" borderId="64" xfId="0" applyNumberFormat="1" applyFont="1" applyFill="1" applyBorder="1" applyAlignment="1">
      <alignment horizontal="center"/>
    </xf>
    <xf numFmtId="165" fontId="31" fillId="2" borderId="65" xfId="0" applyNumberFormat="1" applyFont="1" applyFill="1" applyBorder="1" applyAlignment="1">
      <alignment horizontal="center"/>
    </xf>
    <xf numFmtId="165" fontId="31" fillId="2" borderId="6" xfId="0" applyNumberFormat="1" applyFont="1" applyFill="1" applyBorder="1" applyAlignment="1">
      <alignment horizontal="center"/>
    </xf>
    <xf numFmtId="165" fontId="31" fillId="2" borderId="66" xfId="0" applyNumberFormat="1" applyFont="1" applyFill="1" applyBorder="1" applyAlignment="1">
      <alignment horizontal="center"/>
    </xf>
    <xf numFmtId="165" fontId="31" fillId="2" borderId="67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65" fontId="31" fillId="2" borderId="68" xfId="0" applyNumberFormat="1" applyFont="1" applyFill="1" applyBorder="1" applyAlignment="1">
      <alignment horizontal="center"/>
    </xf>
    <xf numFmtId="165" fontId="31" fillId="2" borderId="69" xfId="0" applyNumberFormat="1" applyFont="1" applyFill="1" applyBorder="1" applyAlignment="1">
      <alignment horizontal="center"/>
    </xf>
    <xf numFmtId="165" fontId="31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1" fillId="2" borderId="72" xfId="0" applyNumberFormat="1" applyFont="1" applyFill="1" applyBorder="1" applyAlignment="1">
      <alignment horizontal="center"/>
    </xf>
    <xf numFmtId="165" fontId="31" fillId="2" borderId="73" xfId="0" applyNumberFormat="1" applyFont="1" applyFill="1" applyBorder="1" applyAlignment="1">
      <alignment horizontal="center"/>
    </xf>
    <xf numFmtId="165" fontId="31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5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35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1" fillId="2" borderId="84" xfId="0" applyNumberFormat="1" applyFont="1" applyFill="1" applyBorder="1" applyAlignment="1">
      <alignment horizontal="center"/>
    </xf>
    <xf numFmtId="1" fontId="31" fillId="2" borderId="85" xfId="0" applyNumberFormat="1" applyFont="1" applyFill="1" applyBorder="1" applyAlignment="1">
      <alignment horizontal="center"/>
    </xf>
    <xf numFmtId="1" fontId="31" fillId="2" borderId="86" xfId="0" applyNumberFormat="1" applyFont="1" applyFill="1" applyBorder="1" applyAlignment="1">
      <alignment horizontal="center"/>
    </xf>
    <xf numFmtId="1" fontId="31" fillId="2" borderId="87" xfId="0" applyNumberFormat="1" applyFont="1" applyFill="1" applyBorder="1" applyAlignment="1">
      <alignment horizontal="center"/>
    </xf>
    <xf numFmtId="1" fontId="31" fillId="2" borderId="88" xfId="0" applyNumberFormat="1" applyFont="1" applyFill="1" applyBorder="1" applyAlignment="1">
      <alignment horizontal="center"/>
    </xf>
    <xf numFmtId="1" fontId="31" fillId="2" borderId="89" xfId="0" applyNumberFormat="1" applyFont="1" applyFill="1" applyBorder="1" applyAlignment="1">
      <alignment horizontal="center"/>
    </xf>
    <xf numFmtId="1" fontId="31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35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35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1" fillId="2" borderId="106" xfId="0" applyNumberFormat="1" applyFont="1" applyFill="1" applyBorder="1" applyAlignment="1">
      <alignment horizontal="center"/>
    </xf>
    <xf numFmtId="1" fontId="31" fillId="2" borderId="107" xfId="0" applyNumberFormat="1" applyFont="1" applyFill="1" applyBorder="1" applyAlignment="1">
      <alignment horizontal="center"/>
    </xf>
    <xf numFmtId="1" fontId="31" fillId="2" borderId="108" xfId="0" applyNumberFormat="1" applyFont="1" applyFill="1" applyBorder="1" applyAlignment="1">
      <alignment horizontal="center"/>
    </xf>
    <xf numFmtId="1" fontId="31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11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165" fontId="11" fillId="0" borderId="111" xfId="0" applyNumberFormat="1" applyFont="1" applyBorder="1" applyAlignment="1">
      <alignment horizontal="center" vertical="center"/>
    </xf>
    <xf numFmtId="165" fontId="11" fillId="0" borderId="112" xfId="0" applyNumberFormat="1" applyFont="1" applyBorder="1" applyAlignment="1">
      <alignment horizontal="center" vertical="center"/>
    </xf>
    <xf numFmtId="165" fontId="11" fillId="0" borderId="113" xfId="0" applyNumberFormat="1" applyFont="1" applyBorder="1" applyAlignment="1">
      <alignment horizontal="center" vertical="center"/>
    </xf>
    <xf numFmtId="165" fontId="11" fillId="0" borderId="114" xfId="0" applyNumberFormat="1" applyFont="1" applyBorder="1" applyAlignment="1">
      <alignment horizontal="center" vertical="center"/>
    </xf>
    <xf numFmtId="165" fontId="11" fillId="0" borderId="115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36" fillId="0" borderId="118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" fontId="1" fillId="0" borderId="120" xfId="0" applyNumberFormat="1" applyFont="1" applyBorder="1" applyAlignment="1">
      <alignment horizontal="center"/>
    </xf>
    <xf numFmtId="1" fontId="1" fillId="0" borderId="121" xfId="0" applyNumberFormat="1" applyFont="1" applyBorder="1" applyAlignment="1">
      <alignment horizontal="center"/>
    </xf>
    <xf numFmtId="1" fontId="1" fillId="0" borderId="122" xfId="0" applyNumberFormat="1" applyFont="1" applyBorder="1" applyAlignment="1">
      <alignment horizontal="center"/>
    </xf>
    <xf numFmtId="1" fontId="1" fillId="0" borderId="123" xfId="0" applyNumberFormat="1" applyFont="1" applyBorder="1" applyAlignment="1">
      <alignment horizontal="center"/>
    </xf>
    <xf numFmtId="1" fontId="1" fillId="0" borderId="124" xfId="0" applyNumberFormat="1" applyFont="1" applyBorder="1" applyAlignment="1">
      <alignment horizontal="center"/>
    </xf>
    <xf numFmtId="1" fontId="1" fillId="0" borderId="125" xfId="0" applyNumberFormat="1" applyFont="1" applyBorder="1" applyAlignment="1">
      <alignment horizontal="center"/>
    </xf>
    <xf numFmtId="1" fontId="1" fillId="0" borderId="126" xfId="0" applyNumberFormat="1" applyFont="1" applyBorder="1" applyAlignment="1">
      <alignment horizontal="center"/>
    </xf>
    <xf numFmtId="1" fontId="1" fillId="0" borderId="127" xfId="0" applyNumberFormat="1" applyFont="1" applyBorder="1" applyAlignment="1">
      <alignment horizontal="center"/>
    </xf>
    <xf numFmtId="1" fontId="1" fillId="0" borderId="128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1" fontId="1" fillId="0" borderId="129" xfId="0" applyNumberFormat="1" applyFont="1" applyBorder="1" applyAlignment="1">
      <alignment horizontal="center"/>
    </xf>
    <xf numFmtId="1" fontId="1" fillId="0" borderId="130" xfId="0" applyNumberFormat="1" applyFont="1" applyBorder="1" applyAlignment="1">
      <alignment horizontal="center"/>
    </xf>
    <xf numFmtId="1" fontId="1" fillId="0" borderId="131" xfId="0" applyNumberFormat="1" applyFont="1" applyBorder="1" applyAlignment="1">
      <alignment horizontal="center"/>
    </xf>
    <xf numFmtId="1" fontId="1" fillId="0" borderId="132" xfId="0" applyNumberFormat="1" applyFont="1" applyBorder="1" applyAlignment="1">
      <alignment horizontal="center"/>
    </xf>
    <xf numFmtId="1" fontId="1" fillId="0" borderId="133" xfId="0" applyNumberFormat="1" applyFont="1" applyBorder="1" applyAlignment="1">
      <alignment horizontal="center"/>
    </xf>
    <xf numFmtId="1" fontId="1" fillId="0" borderId="134" xfId="0" applyNumberFormat="1" applyFont="1" applyBorder="1" applyAlignment="1">
      <alignment horizontal="center"/>
    </xf>
    <xf numFmtId="1" fontId="1" fillId="0" borderId="135" xfId="0" applyNumberFormat="1" applyFont="1" applyBorder="1" applyAlignment="1">
      <alignment horizontal="center"/>
    </xf>
    <xf numFmtId="1" fontId="1" fillId="0" borderId="136" xfId="0" applyNumberFormat="1" applyFont="1" applyBorder="1" applyAlignment="1">
      <alignment horizontal="center"/>
    </xf>
    <xf numFmtId="1" fontId="1" fillId="0" borderId="137" xfId="0" applyNumberFormat="1" applyFont="1" applyBorder="1" applyAlignment="1">
      <alignment horizontal="center"/>
    </xf>
    <xf numFmtId="1" fontId="1" fillId="0" borderId="138" xfId="0" applyNumberFormat="1" applyFont="1" applyBorder="1" applyAlignment="1">
      <alignment horizontal="center"/>
    </xf>
    <xf numFmtId="1" fontId="1" fillId="0" borderId="139" xfId="0" applyNumberFormat="1" applyFont="1" applyFill="1" applyBorder="1" applyAlignment="1">
      <alignment horizontal="center"/>
    </xf>
    <xf numFmtId="1" fontId="1" fillId="0" borderId="140" xfId="0" applyNumberFormat="1" applyFont="1" applyFill="1" applyBorder="1" applyAlignment="1">
      <alignment horizontal="center"/>
    </xf>
    <xf numFmtId="1" fontId="1" fillId="0" borderId="141" xfId="0" applyNumberFormat="1" applyFont="1" applyFill="1" applyBorder="1" applyAlignment="1">
      <alignment horizontal="center"/>
    </xf>
    <xf numFmtId="1" fontId="1" fillId="0" borderId="142" xfId="0" applyNumberFormat="1" applyFont="1" applyFill="1" applyBorder="1" applyAlignment="1">
      <alignment horizontal="center"/>
    </xf>
    <xf numFmtId="1" fontId="1" fillId="0" borderId="143" xfId="0" applyNumberFormat="1" applyFont="1" applyFill="1" applyBorder="1" applyAlignment="1">
      <alignment horizontal="center"/>
    </xf>
    <xf numFmtId="1" fontId="1" fillId="0" borderId="10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1" fontId="1" fillId="0" borderId="144" xfId="0" applyNumberFormat="1" applyFont="1" applyBorder="1" applyAlignment="1">
      <alignment horizontal="center"/>
    </xf>
    <xf numFmtId="1" fontId="1" fillId="0" borderId="145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146" xfId="0" applyNumberFormat="1" applyFont="1" applyBorder="1" applyAlignment="1">
      <alignment horizontal="center"/>
    </xf>
    <xf numFmtId="0" fontId="24" fillId="0" borderId="58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64" xfId="0" applyNumberFormat="1" applyFont="1" applyFill="1" applyBorder="1" applyAlignment="1">
      <alignment horizontal="center"/>
    </xf>
    <xf numFmtId="1" fontId="31" fillId="2" borderId="78" xfId="0" applyNumberFormat="1" applyFont="1" applyFill="1" applyBorder="1" applyAlignment="1">
      <alignment horizontal="center"/>
    </xf>
    <xf numFmtId="1" fontId="31" fillId="2" borderId="147" xfId="0" applyNumberFormat="1" applyFont="1" applyFill="1" applyBorder="1" applyAlignment="1">
      <alignment horizontal="center"/>
    </xf>
    <xf numFmtId="1" fontId="31" fillId="2" borderId="65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48" xfId="0" applyNumberFormat="1" applyFont="1" applyFill="1" applyBorder="1" applyAlignment="1">
      <alignment horizontal="center"/>
    </xf>
    <xf numFmtId="1" fontId="31" fillId="2" borderId="68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49" xfId="0" applyNumberFormat="1" applyFont="1" applyFill="1" applyBorder="1" applyAlignment="1">
      <alignment horizontal="center"/>
    </xf>
    <xf numFmtId="1" fontId="31" fillId="2" borderId="69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72" xfId="0" applyNumberFormat="1" applyFont="1" applyFill="1" applyBorder="1" applyAlignment="1">
      <alignment horizontal="center"/>
    </xf>
    <xf numFmtId="1" fontId="31" fillId="2" borderId="150" xfId="0" applyNumberFormat="1" applyFont="1" applyFill="1" applyBorder="1" applyAlignment="1">
      <alignment horizontal="center"/>
    </xf>
    <xf numFmtId="1" fontId="31" fillId="2" borderId="151" xfId="0" applyNumberFormat="1" applyFont="1" applyFill="1" applyBorder="1" applyAlignment="1">
      <alignment horizontal="center"/>
    </xf>
    <xf numFmtId="1" fontId="31" fillId="2" borderId="73" xfId="0" applyNumberFormat="1" applyFont="1" applyFill="1" applyBorder="1" applyAlignment="1">
      <alignment horizontal="center"/>
    </xf>
    <xf numFmtId="1" fontId="31" fillId="2" borderId="74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6" borderId="94" xfId="0" applyFont="1" applyFill="1" applyBorder="1" applyAlignment="1">
      <alignment horizontal="center" vertical="center"/>
    </xf>
    <xf numFmtId="1" fontId="13" fillId="6" borderId="9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right"/>
    </xf>
    <xf numFmtId="2" fontId="22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2" fontId="53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0" fontId="59" fillId="3" borderId="152" xfId="0" applyFont="1" applyFill="1" applyBorder="1" applyAlignment="1">
      <alignment horizontal="center"/>
    </xf>
    <xf numFmtId="0" fontId="59" fillId="3" borderId="153" xfId="0" applyFont="1" applyFill="1" applyBorder="1" applyAlignment="1">
      <alignment horizontal="center"/>
    </xf>
    <xf numFmtId="0" fontId="59" fillId="3" borderId="154" xfId="0" applyFont="1" applyFill="1" applyBorder="1" applyAlignment="1">
      <alignment horizontal="center"/>
    </xf>
    <xf numFmtId="0" fontId="61" fillId="3" borderId="22" xfId="0" applyFont="1" applyFill="1" applyBorder="1" applyAlignment="1">
      <alignment horizontal="center"/>
    </xf>
    <xf numFmtId="0" fontId="17" fillId="0" borderId="155" xfId="0" applyFont="1" applyBorder="1" applyAlignment="1">
      <alignment horizontal="center"/>
    </xf>
    <xf numFmtId="0" fontId="17" fillId="0" borderId="156" xfId="0" applyFont="1" applyBorder="1" applyAlignment="1">
      <alignment horizontal="center"/>
    </xf>
    <xf numFmtId="0" fontId="17" fillId="0" borderId="157" xfId="0" applyFont="1" applyBorder="1" applyAlignment="1">
      <alignment horizontal="center"/>
    </xf>
    <xf numFmtId="0" fontId="17" fillId="0" borderId="158" xfId="0" applyFont="1" applyBorder="1" applyAlignment="1">
      <alignment horizontal="center"/>
    </xf>
    <xf numFmtId="0" fontId="23" fillId="0" borderId="153" xfId="0" applyFont="1" applyBorder="1" applyAlignment="1">
      <alignment horizontal="center"/>
    </xf>
    <xf numFmtId="0" fontId="11" fillId="0" borderId="159" xfId="0" applyFont="1" applyBorder="1" applyAlignment="1">
      <alignment horizontal="center"/>
    </xf>
    <xf numFmtId="0" fontId="0" fillId="0" borderId="46" xfId="0" applyBorder="1" applyAlignment="1">
      <alignment/>
    </xf>
    <xf numFmtId="0" fontId="23" fillId="0" borderId="15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0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0" fontId="63" fillId="2" borderId="15" xfId="0" applyFont="1" applyFill="1" applyBorder="1" applyAlignment="1">
      <alignment horizontal="center"/>
    </xf>
    <xf numFmtId="0" fontId="13" fillId="0" borderId="161" xfId="0" applyFont="1" applyBorder="1" applyAlignment="1">
      <alignment horizontal="right" indent="2"/>
    </xf>
    <xf numFmtId="0" fontId="13" fillId="0" borderId="33" xfId="0" applyFont="1" applyBorder="1" applyAlignment="1">
      <alignment horizontal="right" indent="2"/>
    </xf>
    <xf numFmtId="0" fontId="13" fillId="0" borderId="162" xfId="0" applyFont="1" applyBorder="1" applyAlignment="1">
      <alignment/>
    </xf>
    <xf numFmtId="0" fontId="13" fillId="0" borderId="33" xfId="0" applyFont="1" applyBorder="1" applyAlignment="1">
      <alignment/>
    </xf>
    <xf numFmtId="167" fontId="63" fillId="0" borderId="95" xfId="0" applyNumberFormat="1" applyFont="1" applyBorder="1" applyAlignment="1">
      <alignment horizontal="center"/>
    </xf>
    <xf numFmtId="167" fontId="63" fillId="0" borderId="101" xfId="0" applyNumberFormat="1" applyFont="1" applyBorder="1" applyAlignment="1">
      <alignment horizontal="center"/>
    </xf>
    <xf numFmtId="0" fontId="6" fillId="0" borderId="163" xfId="0" applyFont="1" applyBorder="1" applyAlignment="1">
      <alignment horizontal="center"/>
    </xf>
    <xf numFmtId="167" fontId="64" fillId="0" borderId="113" xfId="0" applyNumberFormat="1" applyFont="1" applyBorder="1" applyAlignment="1">
      <alignment horizontal="center"/>
    </xf>
    <xf numFmtId="167" fontId="64" fillId="0" borderId="164" xfId="0" applyNumberFormat="1" applyFont="1" applyBorder="1" applyAlignment="1">
      <alignment horizontal="center"/>
    </xf>
    <xf numFmtId="0" fontId="11" fillId="0" borderId="165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3" fillId="2" borderId="19" xfId="0" applyFont="1" applyFill="1" applyBorder="1" applyAlignment="1">
      <alignment horizontal="center"/>
    </xf>
    <xf numFmtId="0" fontId="13" fillId="0" borderId="166" xfId="0" applyFont="1" applyBorder="1" applyAlignment="1">
      <alignment horizontal="right" indent="2"/>
    </xf>
    <xf numFmtId="0" fontId="13" fillId="0" borderId="36" xfId="0" applyFont="1" applyBorder="1" applyAlignment="1">
      <alignment horizontal="right" indent="2"/>
    </xf>
    <xf numFmtId="0" fontId="13" fillId="0" borderId="167" xfId="0" applyFont="1" applyBorder="1" applyAlignment="1">
      <alignment/>
    </xf>
    <xf numFmtId="0" fontId="13" fillId="0" borderId="36" xfId="0" applyFont="1" applyBorder="1" applyAlignment="1">
      <alignment/>
    </xf>
    <xf numFmtId="167" fontId="63" fillId="0" borderId="94" xfId="0" applyNumberFormat="1" applyFont="1" applyBorder="1" applyAlignment="1">
      <alignment horizontal="center"/>
    </xf>
    <xf numFmtId="167" fontId="63" fillId="0" borderId="96" xfId="0" applyNumberFormat="1" applyFont="1" applyBorder="1" applyAlignment="1">
      <alignment horizontal="center"/>
    </xf>
    <xf numFmtId="0" fontId="6" fillId="0" borderId="168" xfId="0" applyFont="1" applyBorder="1" applyAlignment="1">
      <alignment horizontal="center"/>
    </xf>
    <xf numFmtId="167" fontId="64" fillId="0" borderId="169" xfId="0" applyNumberFormat="1" applyFont="1" applyBorder="1" applyAlignment="1">
      <alignment horizontal="center"/>
    </xf>
    <xf numFmtId="167" fontId="64" fillId="0" borderId="170" xfId="0" applyNumberFormat="1" applyFont="1" applyBorder="1" applyAlignment="1">
      <alignment horizontal="center"/>
    </xf>
    <xf numFmtId="0" fontId="11" fillId="0" borderId="171" xfId="0" applyFont="1" applyBorder="1" applyAlignment="1">
      <alignment horizontal="center"/>
    </xf>
    <xf numFmtId="0" fontId="13" fillId="0" borderId="17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63" fillId="2" borderId="21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13" fillId="0" borderId="36" xfId="0" applyFont="1" applyFill="1" applyBorder="1" applyAlignment="1">
      <alignment horizontal="right" indent="2"/>
    </xf>
    <xf numFmtId="0" fontId="13" fillId="0" borderId="166" xfId="0" applyFont="1" applyFill="1" applyBorder="1" applyAlignment="1">
      <alignment horizontal="right" indent="2"/>
    </xf>
    <xf numFmtId="0" fontId="1" fillId="0" borderId="173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74" xfId="0" applyBorder="1" applyAlignment="1">
      <alignment/>
    </xf>
    <xf numFmtId="0" fontId="0" fillId="0" borderId="40" xfId="0" applyBorder="1" applyAlignment="1">
      <alignment/>
    </xf>
    <xf numFmtId="167" fontId="13" fillId="0" borderId="172" xfId="0" applyNumberFormat="1" applyFont="1" applyBorder="1" applyAlignment="1">
      <alignment horizontal="center"/>
    </xf>
    <xf numFmtId="167" fontId="13" fillId="0" borderId="175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80" fillId="0" borderId="0" xfId="0" applyFont="1" applyAlignment="1">
      <alignment/>
    </xf>
    <xf numFmtId="0" fontId="23" fillId="0" borderId="0" xfId="0" applyFont="1" applyAlignment="1">
      <alignment horizontal="center"/>
    </xf>
    <xf numFmtId="0" fontId="91" fillId="0" borderId="94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1" fontId="15" fillId="0" borderId="94" xfId="0" applyNumberFormat="1" applyFont="1" applyBorder="1" applyAlignment="1">
      <alignment horizontal="center"/>
    </xf>
    <xf numFmtId="165" fontId="15" fillId="0" borderId="94" xfId="0" applyNumberFormat="1" applyFont="1" applyBorder="1" applyAlignment="1">
      <alignment horizontal="center"/>
    </xf>
    <xf numFmtId="1" fontId="1" fillId="0" borderId="176" xfId="0" applyNumberFormat="1" applyFont="1" applyBorder="1" applyAlignment="1">
      <alignment horizontal="center"/>
    </xf>
    <xf numFmtId="1" fontId="1" fillId="0" borderId="177" xfId="0" applyNumberFormat="1" applyFont="1" applyBorder="1" applyAlignment="1">
      <alignment horizontal="center"/>
    </xf>
    <xf numFmtId="1" fontId="1" fillId="0" borderId="178" xfId="0" applyNumberFormat="1" applyFont="1" applyBorder="1" applyAlignment="1">
      <alignment horizontal="center"/>
    </xf>
    <xf numFmtId="1" fontId="1" fillId="0" borderId="179" xfId="0" applyNumberFormat="1" applyFont="1" applyBorder="1" applyAlignment="1">
      <alignment horizontal="center"/>
    </xf>
    <xf numFmtId="1" fontId="1" fillId="0" borderId="18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18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42" fillId="0" borderId="183" xfId="0" applyFont="1" applyBorder="1" applyAlignment="1">
      <alignment horizontal="center"/>
    </xf>
    <xf numFmtId="0" fontId="42" fillId="0" borderId="153" xfId="0" applyFont="1" applyBorder="1" applyAlignment="1">
      <alignment horizontal="center"/>
    </xf>
    <xf numFmtId="0" fontId="42" fillId="0" borderId="159" xfId="0" applyFont="1" applyBorder="1" applyAlignment="1">
      <alignment horizontal="center"/>
    </xf>
    <xf numFmtId="0" fontId="42" fillId="0" borderId="154" xfId="0" applyFont="1" applyBorder="1" applyAlignment="1">
      <alignment horizontal="center"/>
    </xf>
    <xf numFmtId="0" fontId="8" fillId="0" borderId="18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64" xfId="0" applyBorder="1" applyAlignment="1">
      <alignment horizontal="center"/>
    </xf>
    <xf numFmtId="0" fontId="24" fillId="4" borderId="155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49" fillId="0" borderId="110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5" xfId="0" applyBorder="1" applyAlignment="1">
      <alignment horizontal="center"/>
    </xf>
    <xf numFmtId="0" fontId="8" fillId="4" borderId="11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4" borderId="158" xfId="0" applyFont="1" applyFill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7" xfId="0" applyFont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24" fillId="4" borderId="110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FM_Hd_26_A199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01"/>
          <c:w val="0.9412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45049644"/>
        <c:axId val="2793613"/>
      </c:scatterChart>
      <c:valAx>
        <c:axId val="4504964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crossBetween val="midCat"/>
        <c:dispUnits/>
      </c:valAx>
      <c:valAx>
        <c:axId val="279361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496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15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FM_Hd_26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"/>
          <c:w val="0.96075"/>
          <c:h val="0.7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ser>
          <c:idx val="6"/>
          <c:order val="6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7"/>
          <c:order val="7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8"/>
          <c:order val="8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9"/>
          <c:order val="9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10"/>
          <c:order val="1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11"/>
          <c:order val="11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6126534"/>
        <c:axId val="55138807"/>
      </c:scatterChart>
      <c:valAx>
        <c:axId val="612653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262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 val="autoZero"/>
        <c:crossBetween val="midCat"/>
        <c:dispUnits/>
      </c:valAx>
      <c:valAx>
        <c:axId val="55138807"/>
        <c:scaling>
          <c:orientation val="minMax"/>
          <c:max val="37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 mV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65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5"/>
          <c:y val="0.91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37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191.4</c:v>
                </c:pt>
                <c:pt idx="1">
                  <c:v>186.8</c:v>
                </c:pt>
                <c:pt idx="2">
                  <c:v>186.3</c:v>
                </c:pt>
                <c:pt idx="3">
                  <c:v>192</c:v>
                </c:pt>
                <c:pt idx="4">
                  <c:v>188.5</c:v>
                </c:pt>
                <c:pt idx="5">
                  <c:v>188.3</c:v>
                </c:pt>
                <c:pt idx="6">
                  <c:v>191</c:v>
                </c:pt>
                <c:pt idx="7">
                  <c:v>189.8</c:v>
                </c:pt>
                <c:pt idx="8">
                  <c:v>193</c:v>
                </c:pt>
                <c:pt idx="9">
                  <c:v>195.7</c:v>
                </c:pt>
                <c:pt idx="10">
                  <c:v>192.1</c:v>
                </c:pt>
                <c:pt idx="11">
                  <c:v>186.8</c:v>
                </c:pt>
                <c:pt idx="12">
                  <c:v>186.8</c:v>
                </c:pt>
                <c:pt idx="13">
                  <c:v>191.3</c:v>
                </c:pt>
                <c:pt idx="14">
                  <c:v>190.8</c:v>
                </c:pt>
                <c:pt idx="15">
                  <c:v>189.2</c:v>
                </c:pt>
                <c:pt idx="16">
                  <c:v>195.8</c:v>
                </c:pt>
                <c:pt idx="17">
                  <c:v>190.8</c:v>
                </c:pt>
                <c:pt idx="18">
                  <c:v>197.6</c:v>
                </c:pt>
                <c:pt idx="19">
                  <c:v>190.1</c:v>
                </c:pt>
                <c:pt idx="20">
                  <c:v>191</c:v>
                </c:pt>
                <c:pt idx="21">
                  <c:v>191</c:v>
                </c:pt>
                <c:pt idx="22">
                  <c:v>196.1</c:v>
                </c:pt>
                <c:pt idx="23">
                  <c:v>194.8</c:v>
                </c:pt>
                <c:pt idx="24">
                  <c:v>186.4</c:v>
                </c:pt>
                <c:pt idx="25">
                  <c:v>194.8</c:v>
                </c:pt>
                <c:pt idx="26">
                  <c:v>193.1</c:v>
                </c:pt>
                <c:pt idx="27">
                  <c:v>192.8</c:v>
                </c:pt>
                <c:pt idx="28">
                  <c:v>193</c:v>
                </c:pt>
                <c:pt idx="29">
                  <c:v>193.7</c:v>
                </c:pt>
                <c:pt idx="30">
                  <c:v>188.3</c:v>
                </c:pt>
                <c:pt idx="31">
                  <c:v>193.2</c:v>
                </c:pt>
                <c:pt idx="32">
                  <c:v>192.7</c:v>
                </c:pt>
                <c:pt idx="33">
                  <c:v>194.4</c:v>
                </c:pt>
                <c:pt idx="34">
                  <c:v>193.8</c:v>
                </c:pt>
                <c:pt idx="35">
                  <c:v>188.9</c:v>
                </c:pt>
                <c:pt idx="36">
                  <c:v>193.7</c:v>
                </c:pt>
                <c:pt idx="37">
                  <c:v>194</c:v>
                </c:pt>
                <c:pt idx="38">
                  <c:v>196</c:v>
                </c:pt>
                <c:pt idx="39">
                  <c:v>191.7</c:v>
                </c:pt>
                <c:pt idx="40">
                  <c:v>194.2</c:v>
                </c:pt>
                <c:pt idx="41">
                  <c:v>194.3</c:v>
                </c:pt>
                <c:pt idx="42">
                  <c:v>191.5</c:v>
                </c:pt>
                <c:pt idx="43">
                  <c:v>190.8</c:v>
                </c:pt>
                <c:pt idx="44">
                  <c:v>188.8</c:v>
                </c:pt>
                <c:pt idx="45">
                  <c:v>196.1</c:v>
                </c:pt>
                <c:pt idx="46">
                  <c:v>194</c:v>
                </c:pt>
                <c:pt idx="47">
                  <c:v>191.6</c:v>
                </c:pt>
                <c:pt idx="48">
                  <c:v>195.5</c:v>
                </c:pt>
                <c:pt idx="49">
                  <c:v>191.6</c:v>
                </c:pt>
                <c:pt idx="50">
                  <c:v>192.7</c:v>
                </c:pt>
                <c:pt idx="51">
                  <c:v>188.8</c:v>
                </c:pt>
                <c:pt idx="52">
                  <c:v>187.7</c:v>
                </c:pt>
                <c:pt idx="53">
                  <c:v>190.3</c:v>
                </c:pt>
                <c:pt idx="54">
                  <c:v>189</c:v>
                </c:pt>
                <c:pt idx="55">
                  <c:v>189.4</c:v>
                </c:pt>
                <c:pt idx="56">
                  <c:v>187</c:v>
                </c:pt>
                <c:pt idx="57">
                  <c:v>185</c:v>
                </c:pt>
                <c:pt idx="58">
                  <c:v>184</c:v>
                </c:pt>
                <c:pt idx="59">
                  <c:v>186.6</c:v>
                </c:pt>
                <c:pt idx="60">
                  <c:v>189.1</c:v>
                </c:pt>
                <c:pt idx="61">
                  <c:v>187.7</c:v>
                </c:pt>
                <c:pt idx="62">
                  <c:v>185.2</c:v>
                </c:pt>
                <c:pt idx="63">
                  <c:v>188.6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195.8</c:v>
                </c:pt>
                <c:pt idx="1">
                  <c:v>188</c:v>
                </c:pt>
                <c:pt idx="2">
                  <c:v>185.6</c:v>
                </c:pt>
                <c:pt idx="3">
                  <c:v>191.5</c:v>
                </c:pt>
                <c:pt idx="4">
                  <c:v>190.2</c:v>
                </c:pt>
                <c:pt idx="5">
                  <c:v>190.2</c:v>
                </c:pt>
                <c:pt idx="6">
                  <c:v>189.1</c:v>
                </c:pt>
                <c:pt idx="7">
                  <c:v>186</c:v>
                </c:pt>
                <c:pt idx="8">
                  <c:v>192.9</c:v>
                </c:pt>
                <c:pt idx="9">
                  <c:v>190.1</c:v>
                </c:pt>
                <c:pt idx="10">
                  <c:v>192</c:v>
                </c:pt>
                <c:pt idx="11">
                  <c:v>191.5</c:v>
                </c:pt>
                <c:pt idx="12">
                  <c:v>186.5</c:v>
                </c:pt>
                <c:pt idx="13">
                  <c:v>190.4</c:v>
                </c:pt>
                <c:pt idx="14">
                  <c:v>192.2</c:v>
                </c:pt>
                <c:pt idx="15">
                  <c:v>190.8</c:v>
                </c:pt>
                <c:pt idx="16">
                  <c:v>190.6</c:v>
                </c:pt>
                <c:pt idx="17">
                  <c:v>191.6</c:v>
                </c:pt>
                <c:pt idx="18">
                  <c:v>196.6</c:v>
                </c:pt>
                <c:pt idx="19">
                  <c:v>189.8</c:v>
                </c:pt>
                <c:pt idx="20">
                  <c:v>193.7</c:v>
                </c:pt>
                <c:pt idx="21">
                  <c:v>192.6</c:v>
                </c:pt>
                <c:pt idx="22">
                  <c:v>194.1</c:v>
                </c:pt>
                <c:pt idx="23">
                  <c:v>189.1</c:v>
                </c:pt>
                <c:pt idx="24">
                  <c:v>196.5</c:v>
                </c:pt>
                <c:pt idx="25">
                  <c:v>190</c:v>
                </c:pt>
                <c:pt idx="26">
                  <c:v>193.4</c:v>
                </c:pt>
                <c:pt idx="27">
                  <c:v>190.8</c:v>
                </c:pt>
                <c:pt idx="28">
                  <c:v>191</c:v>
                </c:pt>
                <c:pt idx="29">
                  <c:v>190.7</c:v>
                </c:pt>
                <c:pt idx="30">
                  <c:v>193.5</c:v>
                </c:pt>
                <c:pt idx="31">
                  <c:v>191.2</c:v>
                </c:pt>
                <c:pt idx="32">
                  <c:v>191.6</c:v>
                </c:pt>
                <c:pt idx="33">
                  <c:v>193.9</c:v>
                </c:pt>
                <c:pt idx="34">
                  <c:v>195.2</c:v>
                </c:pt>
                <c:pt idx="35">
                  <c:v>191.7</c:v>
                </c:pt>
                <c:pt idx="36">
                  <c:v>191.3</c:v>
                </c:pt>
                <c:pt idx="37">
                  <c:v>192.7</c:v>
                </c:pt>
                <c:pt idx="38">
                  <c:v>191.3</c:v>
                </c:pt>
                <c:pt idx="39">
                  <c:v>192.5</c:v>
                </c:pt>
                <c:pt idx="40">
                  <c:v>194.2</c:v>
                </c:pt>
                <c:pt idx="41">
                  <c:v>192.8</c:v>
                </c:pt>
                <c:pt idx="42">
                  <c:v>195.3</c:v>
                </c:pt>
                <c:pt idx="43">
                  <c:v>192.1</c:v>
                </c:pt>
                <c:pt idx="44">
                  <c:v>188.9</c:v>
                </c:pt>
                <c:pt idx="45">
                  <c:v>190.7</c:v>
                </c:pt>
                <c:pt idx="46">
                  <c:v>191.9</c:v>
                </c:pt>
                <c:pt idx="47">
                  <c:v>190.1</c:v>
                </c:pt>
                <c:pt idx="48">
                  <c:v>191.6</c:v>
                </c:pt>
                <c:pt idx="49">
                  <c:v>189.9</c:v>
                </c:pt>
                <c:pt idx="50">
                  <c:v>190.9</c:v>
                </c:pt>
                <c:pt idx="51">
                  <c:v>187.6</c:v>
                </c:pt>
                <c:pt idx="52">
                  <c:v>186.1</c:v>
                </c:pt>
                <c:pt idx="53">
                  <c:v>189.4</c:v>
                </c:pt>
                <c:pt idx="54">
                  <c:v>192.8</c:v>
                </c:pt>
                <c:pt idx="55">
                  <c:v>189.3</c:v>
                </c:pt>
                <c:pt idx="56">
                  <c:v>185.8</c:v>
                </c:pt>
                <c:pt idx="57">
                  <c:v>181.5</c:v>
                </c:pt>
                <c:pt idx="58">
                  <c:v>187</c:v>
                </c:pt>
                <c:pt idx="59">
                  <c:v>185.4</c:v>
                </c:pt>
                <c:pt idx="60">
                  <c:v>185.1</c:v>
                </c:pt>
                <c:pt idx="61">
                  <c:v>188.3</c:v>
                </c:pt>
                <c:pt idx="62">
                  <c:v>187.8</c:v>
                </c:pt>
                <c:pt idx="63">
                  <c:v>191.7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196.4</c:v>
                </c:pt>
                <c:pt idx="1">
                  <c:v>192.7</c:v>
                </c:pt>
                <c:pt idx="2">
                  <c:v>190.2</c:v>
                </c:pt>
                <c:pt idx="3">
                  <c:v>194.4</c:v>
                </c:pt>
                <c:pt idx="4">
                  <c:v>200.6</c:v>
                </c:pt>
                <c:pt idx="5">
                  <c:v>197.1</c:v>
                </c:pt>
                <c:pt idx="6">
                  <c:v>189.5</c:v>
                </c:pt>
                <c:pt idx="7">
                  <c:v>193.6</c:v>
                </c:pt>
                <c:pt idx="8">
                  <c:v>195.9</c:v>
                </c:pt>
                <c:pt idx="9">
                  <c:v>197.7</c:v>
                </c:pt>
                <c:pt idx="10">
                  <c:v>191.9</c:v>
                </c:pt>
                <c:pt idx="11">
                  <c:v>187.5</c:v>
                </c:pt>
                <c:pt idx="12">
                  <c:v>191.4</c:v>
                </c:pt>
                <c:pt idx="13">
                  <c:v>185.8</c:v>
                </c:pt>
                <c:pt idx="14">
                  <c:v>194.3</c:v>
                </c:pt>
                <c:pt idx="15">
                  <c:v>190.9</c:v>
                </c:pt>
                <c:pt idx="16">
                  <c:v>192</c:v>
                </c:pt>
                <c:pt idx="17">
                  <c:v>194.7</c:v>
                </c:pt>
                <c:pt idx="18">
                  <c:v>199.7</c:v>
                </c:pt>
                <c:pt idx="19">
                  <c:v>192.7</c:v>
                </c:pt>
                <c:pt idx="20">
                  <c:v>196.4</c:v>
                </c:pt>
                <c:pt idx="21">
                  <c:v>194.5</c:v>
                </c:pt>
                <c:pt idx="22">
                  <c:v>192.8</c:v>
                </c:pt>
                <c:pt idx="23">
                  <c:v>190.5</c:v>
                </c:pt>
                <c:pt idx="24">
                  <c:v>194.3</c:v>
                </c:pt>
                <c:pt idx="25">
                  <c:v>193</c:v>
                </c:pt>
                <c:pt idx="26">
                  <c:v>195.4</c:v>
                </c:pt>
                <c:pt idx="27">
                  <c:v>193.5</c:v>
                </c:pt>
                <c:pt idx="28">
                  <c:v>196.8</c:v>
                </c:pt>
                <c:pt idx="29">
                  <c:v>196.3</c:v>
                </c:pt>
                <c:pt idx="30">
                  <c:v>194.7</c:v>
                </c:pt>
                <c:pt idx="31">
                  <c:v>197.7</c:v>
                </c:pt>
                <c:pt idx="32">
                  <c:v>194.8</c:v>
                </c:pt>
                <c:pt idx="33">
                  <c:v>195.4</c:v>
                </c:pt>
                <c:pt idx="34">
                  <c:v>196.2</c:v>
                </c:pt>
                <c:pt idx="35">
                  <c:v>200.1</c:v>
                </c:pt>
                <c:pt idx="36">
                  <c:v>198.2</c:v>
                </c:pt>
                <c:pt idx="37">
                  <c:v>194.4</c:v>
                </c:pt>
                <c:pt idx="38">
                  <c:v>195.8</c:v>
                </c:pt>
                <c:pt idx="39">
                  <c:v>192.2</c:v>
                </c:pt>
                <c:pt idx="40">
                  <c:v>197.4</c:v>
                </c:pt>
                <c:pt idx="41">
                  <c:v>194.5</c:v>
                </c:pt>
                <c:pt idx="42">
                  <c:v>202</c:v>
                </c:pt>
                <c:pt idx="43">
                  <c:v>194.2</c:v>
                </c:pt>
                <c:pt idx="44">
                  <c:v>194.1</c:v>
                </c:pt>
                <c:pt idx="45">
                  <c:v>200.5</c:v>
                </c:pt>
                <c:pt idx="46">
                  <c:v>196.9</c:v>
                </c:pt>
                <c:pt idx="47">
                  <c:v>191</c:v>
                </c:pt>
                <c:pt idx="48">
                  <c:v>190.4</c:v>
                </c:pt>
                <c:pt idx="49">
                  <c:v>194.8</c:v>
                </c:pt>
                <c:pt idx="50">
                  <c:v>189.3</c:v>
                </c:pt>
                <c:pt idx="51">
                  <c:v>192.1</c:v>
                </c:pt>
                <c:pt idx="52">
                  <c:v>197.4</c:v>
                </c:pt>
                <c:pt idx="53">
                  <c:v>197.6</c:v>
                </c:pt>
                <c:pt idx="54">
                  <c:v>191.6</c:v>
                </c:pt>
                <c:pt idx="55">
                  <c:v>189.1</c:v>
                </c:pt>
                <c:pt idx="56">
                  <c:v>192</c:v>
                </c:pt>
                <c:pt idx="57">
                  <c:v>195.2</c:v>
                </c:pt>
                <c:pt idx="58">
                  <c:v>185.4</c:v>
                </c:pt>
                <c:pt idx="59">
                  <c:v>190.2</c:v>
                </c:pt>
                <c:pt idx="60">
                  <c:v>190.8</c:v>
                </c:pt>
                <c:pt idx="61">
                  <c:v>193.5</c:v>
                </c:pt>
                <c:pt idx="62">
                  <c:v>186.3</c:v>
                </c:pt>
                <c:pt idx="63">
                  <c:v>191.2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193.8</c:v>
                </c:pt>
                <c:pt idx="1">
                  <c:v>196.5</c:v>
                </c:pt>
                <c:pt idx="2">
                  <c:v>192</c:v>
                </c:pt>
                <c:pt idx="3">
                  <c:v>194.1</c:v>
                </c:pt>
                <c:pt idx="4">
                  <c:v>196.9</c:v>
                </c:pt>
                <c:pt idx="5">
                  <c:v>197.1</c:v>
                </c:pt>
                <c:pt idx="6">
                  <c:v>195.2</c:v>
                </c:pt>
                <c:pt idx="7">
                  <c:v>198</c:v>
                </c:pt>
                <c:pt idx="8">
                  <c:v>199.8</c:v>
                </c:pt>
                <c:pt idx="9">
                  <c:v>198.9</c:v>
                </c:pt>
                <c:pt idx="10">
                  <c:v>195.5</c:v>
                </c:pt>
                <c:pt idx="11">
                  <c:v>197.6</c:v>
                </c:pt>
                <c:pt idx="12">
                  <c:v>200.6</c:v>
                </c:pt>
                <c:pt idx="13">
                  <c:v>195.8</c:v>
                </c:pt>
                <c:pt idx="14">
                  <c:v>197.7</c:v>
                </c:pt>
                <c:pt idx="15">
                  <c:v>196.6</c:v>
                </c:pt>
                <c:pt idx="16">
                  <c:v>194.8</c:v>
                </c:pt>
                <c:pt idx="17">
                  <c:v>197.7</c:v>
                </c:pt>
                <c:pt idx="18">
                  <c:v>197.9</c:v>
                </c:pt>
                <c:pt idx="19">
                  <c:v>194.6</c:v>
                </c:pt>
                <c:pt idx="20">
                  <c:v>195.9</c:v>
                </c:pt>
                <c:pt idx="21">
                  <c:v>196.7</c:v>
                </c:pt>
                <c:pt idx="22">
                  <c:v>192.8</c:v>
                </c:pt>
                <c:pt idx="23">
                  <c:v>194.5</c:v>
                </c:pt>
                <c:pt idx="24">
                  <c:v>200.8</c:v>
                </c:pt>
                <c:pt idx="25">
                  <c:v>198.7</c:v>
                </c:pt>
                <c:pt idx="26">
                  <c:v>199.1</c:v>
                </c:pt>
                <c:pt idx="27">
                  <c:v>200</c:v>
                </c:pt>
                <c:pt idx="28">
                  <c:v>201.5</c:v>
                </c:pt>
                <c:pt idx="29">
                  <c:v>202.4</c:v>
                </c:pt>
                <c:pt idx="30">
                  <c:v>200.6</c:v>
                </c:pt>
                <c:pt idx="31">
                  <c:v>200.7</c:v>
                </c:pt>
                <c:pt idx="32">
                  <c:v>202.4</c:v>
                </c:pt>
                <c:pt idx="33">
                  <c:v>200.9</c:v>
                </c:pt>
                <c:pt idx="34">
                  <c:v>198.3</c:v>
                </c:pt>
                <c:pt idx="35">
                  <c:v>200.1</c:v>
                </c:pt>
                <c:pt idx="36">
                  <c:v>198.1</c:v>
                </c:pt>
                <c:pt idx="37">
                  <c:v>195.9</c:v>
                </c:pt>
                <c:pt idx="38">
                  <c:v>200</c:v>
                </c:pt>
                <c:pt idx="39">
                  <c:v>198.1</c:v>
                </c:pt>
                <c:pt idx="40">
                  <c:v>200.5</c:v>
                </c:pt>
                <c:pt idx="41">
                  <c:v>198.3</c:v>
                </c:pt>
                <c:pt idx="42">
                  <c:v>194.2</c:v>
                </c:pt>
                <c:pt idx="43">
                  <c:v>193</c:v>
                </c:pt>
                <c:pt idx="44">
                  <c:v>193.1</c:v>
                </c:pt>
                <c:pt idx="45">
                  <c:v>199.7</c:v>
                </c:pt>
                <c:pt idx="46">
                  <c:v>196.5</c:v>
                </c:pt>
                <c:pt idx="47">
                  <c:v>195.4</c:v>
                </c:pt>
                <c:pt idx="48">
                  <c:v>195.3</c:v>
                </c:pt>
                <c:pt idx="49">
                  <c:v>196.9</c:v>
                </c:pt>
                <c:pt idx="50">
                  <c:v>198.1</c:v>
                </c:pt>
                <c:pt idx="51">
                  <c:v>196.4</c:v>
                </c:pt>
                <c:pt idx="52">
                  <c:v>193.2</c:v>
                </c:pt>
                <c:pt idx="53">
                  <c:v>190.8</c:v>
                </c:pt>
                <c:pt idx="54">
                  <c:v>194.1</c:v>
                </c:pt>
                <c:pt idx="55">
                  <c:v>195</c:v>
                </c:pt>
                <c:pt idx="56">
                  <c:v>195.1</c:v>
                </c:pt>
                <c:pt idx="57">
                  <c:v>191.4</c:v>
                </c:pt>
                <c:pt idx="58">
                  <c:v>194.7</c:v>
                </c:pt>
                <c:pt idx="59">
                  <c:v>195.8</c:v>
                </c:pt>
                <c:pt idx="60">
                  <c:v>191.6</c:v>
                </c:pt>
                <c:pt idx="61">
                  <c:v>192.8</c:v>
                </c:pt>
                <c:pt idx="62">
                  <c:v>187.1</c:v>
                </c:pt>
                <c:pt idx="63">
                  <c:v>192.9</c:v>
                </c:pt>
              </c:numCache>
            </c:numRef>
          </c:yVal>
          <c:smooth val="0"/>
        </c:ser>
        <c:axId val="26487216"/>
        <c:axId val="37058353"/>
      </c:scatterChart>
      <c:valAx>
        <c:axId val="2648721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crossBetween val="midCat"/>
        <c:dispUnits/>
      </c:valAx>
      <c:valAx>
        <c:axId val="3705835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872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37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191.4</c:v>
                </c:pt>
                <c:pt idx="1">
                  <c:v>186.8</c:v>
                </c:pt>
                <c:pt idx="2">
                  <c:v>186.3</c:v>
                </c:pt>
                <c:pt idx="3">
                  <c:v>192</c:v>
                </c:pt>
                <c:pt idx="4">
                  <c:v>188.5</c:v>
                </c:pt>
                <c:pt idx="5">
                  <c:v>188.3</c:v>
                </c:pt>
                <c:pt idx="6">
                  <c:v>191</c:v>
                </c:pt>
                <c:pt idx="7">
                  <c:v>189.8</c:v>
                </c:pt>
                <c:pt idx="8">
                  <c:v>193</c:v>
                </c:pt>
                <c:pt idx="9">
                  <c:v>195.7</c:v>
                </c:pt>
                <c:pt idx="10">
                  <c:v>192.1</c:v>
                </c:pt>
                <c:pt idx="11">
                  <c:v>186.8</c:v>
                </c:pt>
                <c:pt idx="12">
                  <c:v>186.8</c:v>
                </c:pt>
                <c:pt idx="13">
                  <c:v>191.3</c:v>
                </c:pt>
                <c:pt idx="14">
                  <c:v>190.8</c:v>
                </c:pt>
                <c:pt idx="15">
                  <c:v>189.2</c:v>
                </c:pt>
                <c:pt idx="16">
                  <c:v>195.8</c:v>
                </c:pt>
                <c:pt idx="17">
                  <c:v>190.8</c:v>
                </c:pt>
                <c:pt idx="18">
                  <c:v>197.6</c:v>
                </c:pt>
                <c:pt idx="19">
                  <c:v>190.1</c:v>
                </c:pt>
                <c:pt idx="20">
                  <c:v>191</c:v>
                </c:pt>
                <c:pt idx="21">
                  <c:v>191</c:v>
                </c:pt>
                <c:pt idx="22">
                  <c:v>196.1</c:v>
                </c:pt>
                <c:pt idx="23">
                  <c:v>194.8</c:v>
                </c:pt>
                <c:pt idx="24">
                  <c:v>186.4</c:v>
                </c:pt>
                <c:pt idx="25">
                  <c:v>194.8</c:v>
                </c:pt>
                <c:pt idx="26">
                  <c:v>193.1</c:v>
                </c:pt>
                <c:pt idx="27">
                  <c:v>192.8</c:v>
                </c:pt>
                <c:pt idx="28">
                  <c:v>193</c:v>
                </c:pt>
                <c:pt idx="29">
                  <c:v>193.7</c:v>
                </c:pt>
                <c:pt idx="30">
                  <c:v>188.3</c:v>
                </c:pt>
                <c:pt idx="31">
                  <c:v>193.2</c:v>
                </c:pt>
                <c:pt idx="32">
                  <c:v>192.7</c:v>
                </c:pt>
                <c:pt idx="33">
                  <c:v>194.4</c:v>
                </c:pt>
                <c:pt idx="34">
                  <c:v>193.8</c:v>
                </c:pt>
                <c:pt idx="35">
                  <c:v>188.9</c:v>
                </c:pt>
                <c:pt idx="36">
                  <c:v>193.7</c:v>
                </c:pt>
                <c:pt idx="37">
                  <c:v>194</c:v>
                </c:pt>
                <c:pt idx="38">
                  <c:v>196</c:v>
                </c:pt>
                <c:pt idx="39">
                  <c:v>191.7</c:v>
                </c:pt>
                <c:pt idx="40">
                  <c:v>194.2</c:v>
                </c:pt>
                <c:pt idx="41">
                  <c:v>194.3</c:v>
                </c:pt>
                <c:pt idx="42">
                  <c:v>191.5</c:v>
                </c:pt>
                <c:pt idx="43">
                  <c:v>190.8</c:v>
                </c:pt>
                <c:pt idx="44">
                  <c:v>188.8</c:v>
                </c:pt>
                <c:pt idx="45">
                  <c:v>196.1</c:v>
                </c:pt>
                <c:pt idx="46">
                  <c:v>194</c:v>
                </c:pt>
                <c:pt idx="47">
                  <c:v>191.6</c:v>
                </c:pt>
                <c:pt idx="48">
                  <c:v>195.5</c:v>
                </c:pt>
                <c:pt idx="49">
                  <c:v>191.6</c:v>
                </c:pt>
                <c:pt idx="50">
                  <c:v>192.7</c:v>
                </c:pt>
                <c:pt idx="51">
                  <c:v>188.8</c:v>
                </c:pt>
                <c:pt idx="52">
                  <c:v>187.7</c:v>
                </c:pt>
                <c:pt idx="53">
                  <c:v>190.3</c:v>
                </c:pt>
                <c:pt idx="54">
                  <c:v>189</c:v>
                </c:pt>
                <c:pt idx="55">
                  <c:v>189.4</c:v>
                </c:pt>
                <c:pt idx="56">
                  <c:v>187</c:v>
                </c:pt>
                <c:pt idx="57">
                  <c:v>185</c:v>
                </c:pt>
                <c:pt idx="58">
                  <c:v>184</c:v>
                </c:pt>
                <c:pt idx="59">
                  <c:v>186.6</c:v>
                </c:pt>
                <c:pt idx="60">
                  <c:v>189.1</c:v>
                </c:pt>
                <c:pt idx="61">
                  <c:v>187.7</c:v>
                </c:pt>
                <c:pt idx="62">
                  <c:v>185.2</c:v>
                </c:pt>
                <c:pt idx="63">
                  <c:v>188.6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195.8</c:v>
                </c:pt>
                <c:pt idx="1">
                  <c:v>188</c:v>
                </c:pt>
                <c:pt idx="2">
                  <c:v>185.6</c:v>
                </c:pt>
                <c:pt idx="3">
                  <c:v>191.5</c:v>
                </c:pt>
                <c:pt idx="4">
                  <c:v>190.2</c:v>
                </c:pt>
                <c:pt idx="5">
                  <c:v>190.2</c:v>
                </c:pt>
                <c:pt idx="6">
                  <c:v>189.1</c:v>
                </c:pt>
                <c:pt idx="7">
                  <c:v>186</c:v>
                </c:pt>
                <c:pt idx="8">
                  <c:v>192.9</c:v>
                </c:pt>
                <c:pt idx="9">
                  <c:v>190.1</c:v>
                </c:pt>
                <c:pt idx="10">
                  <c:v>192</c:v>
                </c:pt>
                <c:pt idx="11">
                  <c:v>191.5</c:v>
                </c:pt>
                <c:pt idx="12">
                  <c:v>186.5</c:v>
                </c:pt>
                <c:pt idx="13">
                  <c:v>190.4</c:v>
                </c:pt>
                <c:pt idx="14">
                  <c:v>192.2</c:v>
                </c:pt>
                <c:pt idx="15">
                  <c:v>190.8</c:v>
                </c:pt>
                <c:pt idx="16">
                  <c:v>190.6</c:v>
                </c:pt>
                <c:pt idx="17">
                  <c:v>191.6</c:v>
                </c:pt>
                <c:pt idx="18">
                  <c:v>196.6</c:v>
                </c:pt>
                <c:pt idx="19">
                  <c:v>189.8</c:v>
                </c:pt>
                <c:pt idx="20">
                  <c:v>193.7</c:v>
                </c:pt>
                <c:pt idx="21">
                  <c:v>192.6</c:v>
                </c:pt>
                <c:pt idx="22">
                  <c:v>194.1</c:v>
                </c:pt>
                <c:pt idx="23">
                  <c:v>189.1</c:v>
                </c:pt>
                <c:pt idx="24">
                  <c:v>196.5</c:v>
                </c:pt>
                <c:pt idx="25">
                  <c:v>190</c:v>
                </c:pt>
                <c:pt idx="26">
                  <c:v>193.4</c:v>
                </c:pt>
                <c:pt idx="27">
                  <c:v>190.8</c:v>
                </c:pt>
                <c:pt idx="28">
                  <c:v>191</c:v>
                </c:pt>
                <c:pt idx="29">
                  <c:v>190.7</c:v>
                </c:pt>
                <c:pt idx="30">
                  <c:v>193.5</c:v>
                </c:pt>
                <c:pt idx="31">
                  <c:v>191.2</c:v>
                </c:pt>
                <c:pt idx="32">
                  <c:v>191.6</c:v>
                </c:pt>
                <c:pt idx="33">
                  <c:v>193.9</c:v>
                </c:pt>
                <c:pt idx="34">
                  <c:v>195.2</c:v>
                </c:pt>
                <c:pt idx="35">
                  <c:v>191.7</c:v>
                </c:pt>
                <c:pt idx="36">
                  <c:v>191.3</c:v>
                </c:pt>
                <c:pt idx="37">
                  <c:v>192.7</c:v>
                </c:pt>
                <c:pt idx="38">
                  <c:v>191.3</c:v>
                </c:pt>
                <c:pt idx="39">
                  <c:v>192.5</c:v>
                </c:pt>
                <c:pt idx="40">
                  <c:v>194.2</c:v>
                </c:pt>
                <c:pt idx="41">
                  <c:v>192.8</c:v>
                </c:pt>
                <c:pt idx="42">
                  <c:v>195.3</c:v>
                </c:pt>
                <c:pt idx="43">
                  <c:v>192.1</c:v>
                </c:pt>
                <c:pt idx="44">
                  <c:v>188.9</c:v>
                </c:pt>
                <c:pt idx="45">
                  <c:v>190.7</c:v>
                </c:pt>
                <c:pt idx="46">
                  <c:v>191.9</c:v>
                </c:pt>
                <c:pt idx="47">
                  <c:v>190.1</c:v>
                </c:pt>
                <c:pt idx="48">
                  <c:v>191.6</c:v>
                </c:pt>
                <c:pt idx="49">
                  <c:v>189.9</c:v>
                </c:pt>
                <c:pt idx="50">
                  <c:v>190.9</c:v>
                </c:pt>
                <c:pt idx="51">
                  <c:v>187.6</c:v>
                </c:pt>
                <c:pt idx="52">
                  <c:v>186.1</c:v>
                </c:pt>
                <c:pt idx="53">
                  <c:v>189.4</c:v>
                </c:pt>
                <c:pt idx="54">
                  <c:v>192.8</c:v>
                </c:pt>
                <c:pt idx="55">
                  <c:v>189.3</c:v>
                </c:pt>
                <c:pt idx="56">
                  <c:v>185.8</c:v>
                </c:pt>
                <c:pt idx="57">
                  <c:v>181.5</c:v>
                </c:pt>
                <c:pt idx="58">
                  <c:v>187</c:v>
                </c:pt>
                <c:pt idx="59">
                  <c:v>185.4</c:v>
                </c:pt>
                <c:pt idx="60">
                  <c:v>185.1</c:v>
                </c:pt>
                <c:pt idx="61">
                  <c:v>188.3</c:v>
                </c:pt>
                <c:pt idx="62">
                  <c:v>187.8</c:v>
                </c:pt>
                <c:pt idx="63">
                  <c:v>191.7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196.4</c:v>
                </c:pt>
                <c:pt idx="1">
                  <c:v>192.7</c:v>
                </c:pt>
                <c:pt idx="2">
                  <c:v>190.2</c:v>
                </c:pt>
                <c:pt idx="3">
                  <c:v>194.4</c:v>
                </c:pt>
                <c:pt idx="4">
                  <c:v>200.6</c:v>
                </c:pt>
                <c:pt idx="5">
                  <c:v>197.1</c:v>
                </c:pt>
                <c:pt idx="6">
                  <c:v>189.5</c:v>
                </c:pt>
                <c:pt idx="7">
                  <c:v>193.6</c:v>
                </c:pt>
                <c:pt idx="8">
                  <c:v>195.9</c:v>
                </c:pt>
                <c:pt idx="9">
                  <c:v>197.7</c:v>
                </c:pt>
                <c:pt idx="10">
                  <c:v>191.9</c:v>
                </c:pt>
                <c:pt idx="11">
                  <c:v>187.5</c:v>
                </c:pt>
                <c:pt idx="12">
                  <c:v>191.4</c:v>
                </c:pt>
                <c:pt idx="13">
                  <c:v>185.8</c:v>
                </c:pt>
                <c:pt idx="14">
                  <c:v>194.3</c:v>
                </c:pt>
                <c:pt idx="15">
                  <c:v>190.9</c:v>
                </c:pt>
                <c:pt idx="16">
                  <c:v>192</c:v>
                </c:pt>
                <c:pt idx="17">
                  <c:v>194.7</c:v>
                </c:pt>
                <c:pt idx="18">
                  <c:v>199.7</c:v>
                </c:pt>
                <c:pt idx="19">
                  <c:v>192.7</c:v>
                </c:pt>
                <c:pt idx="20">
                  <c:v>196.4</c:v>
                </c:pt>
                <c:pt idx="21">
                  <c:v>194.5</c:v>
                </c:pt>
                <c:pt idx="22">
                  <c:v>192.8</c:v>
                </c:pt>
                <c:pt idx="23">
                  <c:v>190.5</c:v>
                </c:pt>
                <c:pt idx="24">
                  <c:v>194.3</c:v>
                </c:pt>
                <c:pt idx="25">
                  <c:v>193</c:v>
                </c:pt>
                <c:pt idx="26">
                  <c:v>195.4</c:v>
                </c:pt>
                <c:pt idx="27">
                  <c:v>193.5</c:v>
                </c:pt>
                <c:pt idx="28">
                  <c:v>196.8</c:v>
                </c:pt>
                <c:pt idx="29">
                  <c:v>196.3</c:v>
                </c:pt>
                <c:pt idx="30">
                  <c:v>194.7</c:v>
                </c:pt>
                <c:pt idx="31">
                  <c:v>197.7</c:v>
                </c:pt>
                <c:pt idx="32">
                  <c:v>194.8</c:v>
                </c:pt>
                <c:pt idx="33">
                  <c:v>195.4</c:v>
                </c:pt>
                <c:pt idx="34">
                  <c:v>196.2</c:v>
                </c:pt>
                <c:pt idx="35">
                  <c:v>200.1</c:v>
                </c:pt>
                <c:pt idx="36">
                  <c:v>198.2</c:v>
                </c:pt>
                <c:pt idx="37">
                  <c:v>194.4</c:v>
                </c:pt>
                <c:pt idx="38">
                  <c:v>195.8</c:v>
                </c:pt>
                <c:pt idx="39">
                  <c:v>192.2</c:v>
                </c:pt>
                <c:pt idx="40">
                  <c:v>197.4</c:v>
                </c:pt>
                <c:pt idx="41">
                  <c:v>194.5</c:v>
                </c:pt>
                <c:pt idx="42">
                  <c:v>202</c:v>
                </c:pt>
                <c:pt idx="43">
                  <c:v>194.2</c:v>
                </c:pt>
                <c:pt idx="44">
                  <c:v>194.1</c:v>
                </c:pt>
                <c:pt idx="45">
                  <c:v>200.5</c:v>
                </c:pt>
                <c:pt idx="46">
                  <c:v>196.9</c:v>
                </c:pt>
                <c:pt idx="47">
                  <c:v>191</c:v>
                </c:pt>
                <c:pt idx="48">
                  <c:v>190.4</c:v>
                </c:pt>
                <c:pt idx="49">
                  <c:v>194.8</c:v>
                </c:pt>
                <c:pt idx="50">
                  <c:v>189.3</c:v>
                </c:pt>
                <c:pt idx="51">
                  <c:v>192.1</c:v>
                </c:pt>
                <c:pt idx="52">
                  <c:v>197.4</c:v>
                </c:pt>
                <c:pt idx="53">
                  <c:v>197.6</c:v>
                </c:pt>
                <c:pt idx="54">
                  <c:v>191.6</c:v>
                </c:pt>
                <c:pt idx="55">
                  <c:v>189.1</c:v>
                </c:pt>
                <c:pt idx="56">
                  <c:v>192</c:v>
                </c:pt>
                <c:pt idx="57">
                  <c:v>195.2</c:v>
                </c:pt>
                <c:pt idx="58">
                  <c:v>185.4</c:v>
                </c:pt>
                <c:pt idx="59">
                  <c:v>190.2</c:v>
                </c:pt>
                <c:pt idx="60">
                  <c:v>190.8</c:v>
                </c:pt>
                <c:pt idx="61">
                  <c:v>193.5</c:v>
                </c:pt>
                <c:pt idx="62">
                  <c:v>186.3</c:v>
                </c:pt>
                <c:pt idx="63">
                  <c:v>191.2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193.8</c:v>
                </c:pt>
                <c:pt idx="1">
                  <c:v>196.5</c:v>
                </c:pt>
                <c:pt idx="2">
                  <c:v>192</c:v>
                </c:pt>
                <c:pt idx="3">
                  <c:v>194.1</c:v>
                </c:pt>
                <c:pt idx="4">
                  <c:v>196.9</c:v>
                </c:pt>
                <c:pt idx="5">
                  <c:v>197.1</c:v>
                </c:pt>
                <c:pt idx="6">
                  <c:v>195.2</c:v>
                </c:pt>
                <c:pt idx="7">
                  <c:v>198</c:v>
                </c:pt>
                <c:pt idx="8">
                  <c:v>199.8</c:v>
                </c:pt>
                <c:pt idx="9">
                  <c:v>198.9</c:v>
                </c:pt>
                <c:pt idx="10">
                  <c:v>195.5</c:v>
                </c:pt>
                <c:pt idx="11">
                  <c:v>197.6</c:v>
                </c:pt>
                <c:pt idx="12">
                  <c:v>200.6</c:v>
                </c:pt>
                <c:pt idx="13">
                  <c:v>195.8</c:v>
                </c:pt>
                <c:pt idx="14">
                  <c:v>197.7</c:v>
                </c:pt>
                <c:pt idx="15">
                  <c:v>196.6</c:v>
                </c:pt>
                <c:pt idx="16">
                  <c:v>194.8</c:v>
                </c:pt>
                <c:pt idx="17">
                  <c:v>197.7</c:v>
                </c:pt>
                <c:pt idx="18">
                  <c:v>197.9</c:v>
                </c:pt>
                <c:pt idx="19">
                  <c:v>194.6</c:v>
                </c:pt>
                <c:pt idx="20">
                  <c:v>195.9</c:v>
                </c:pt>
                <c:pt idx="21">
                  <c:v>196.7</c:v>
                </c:pt>
                <c:pt idx="22">
                  <c:v>192.8</c:v>
                </c:pt>
                <c:pt idx="23">
                  <c:v>194.5</c:v>
                </c:pt>
                <c:pt idx="24">
                  <c:v>200.8</c:v>
                </c:pt>
                <c:pt idx="25">
                  <c:v>198.7</c:v>
                </c:pt>
                <c:pt idx="26">
                  <c:v>199.1</c:v>
                </c:pt>
                <c:pt idx="27">
                  <c:v>200</c:v>
                </c:pt>
                <c:pt idx="28">
                  <c:v>201.5</c:v>
                </c:pt>
                <c:pt idx="29">
                  <c:v>202.4</c:v>
                </c:pt>
                <c:pt idx="30">
                  <c:v>200.6</c:v>
                </c:pt>
                <c:pt idx="31">
                  <c:v>200.7</c:v>
                </c:pt>
                <c:pt idx="32">
                  <c:v>202.4</c:v>
                </c:pt>
                <c:pt idx="33">
                  <c:v>200.9</c:v>
                </c:pt>
                <c:pt idx="34">
                  <c:v>198.3</c:v>
                </c:pt>
                <c:pt idx="35">
                  <c:v>200.1</c:v>
                </c:pt>
                <c:pt idx="36">
                  <c:v>198.1</c:v>
                </c:pt>
                <c:pt idx="37">
                  <c:v>195.9</c:v>
                </c:pt>
                <c:pt idx="38">
                  <c:v>200</c:v>
                </c:pt>
                <c:pt idx="39">
                  <c:v>198.1</c:v>
                </c:pt>
                <c:pt idx="40">
                  <c:v>200.5</c:v>
                </c:pt>
                <c:pt idx="41">
                  <c:v>198.3</c:v>
                </c:pt>
                <c:pt idx="42">
                  <c:v>194.2</c:v>
                </c:pt>
                <c:pt idx="43">
                  <c:v>193</c:v>
                </c:pt>
                <c:pt idx="44">
                  <c:v>193.1</c:v>
                </c:pt>
                <c:pt idx="45">
                  <c:v>199.7</c:v>
                </c:pt>
                <c:pt idx="46">
                  <c:v>196.5</c:v>
                </c:pt>
                <c:pt idx="47">
                  <c:v>195.4</c:v>
                </c:pt>
                <c:pt idx="48">
                  <c:v>195.3</c:v>
                </c:pt>
                <c:pt idx="49">
                  <c:v>196.9</c:v>
                </c:pt>
                <c:pt idx="50">
                  <c:v>198.1</c:v>
                </c:pt>
                <c:pt idx="51">
                  <c:v>196.4</c:v>
                </c:pt>
                <c:pt idx="52">
                  <c:v>193.2</c:v>
                </c:pt>
                <c:pt idx="53">
                  <c:v>190.8</c:v>
                </c:pt>
                <c:pt idx="54">
                  <c:v>194.1</c:v>
                </c:pt>
                <c:pt idx="55">
                  <c:v>195</c:v>
                </c:pt>
                <c:pt idx="56">
                  <c:v>195.1</c:v>
                </c:pt>
                <c:pt idx="57">
                  <c:v>191.4</c:v>
                </c:pt>
                <c:pt idx="58">
                  <c:v>194.7</c:v>
                </c:pt>
                <c:pt idx="59">
                  <c:v>195.8</c:v>
                </c:pt>
                <c:pt idx="60">
                  <c:v>191.6</c:v>
                </c:pt>
                <c:pt idx="61">
                  <c:v>192.8</c:v>
                </c:pt>
                <c:pt idx="62">
                  <c:v>187.1</c:v>
                </c:pt>
                <c:pt idx="63">
                  <c:v>192.9</c:v>
                </c:pt>
              </c:numCache>
            </c:numRef>
          </c:yVal>
          <c:smooth val="0"/>
        </c:ser>
        <c:axId val="65089722"/>
        <c:axId val="48936587"/>
      </c:scatterChart>
      <c:valAx>
        <c:axId val="6508972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36587"/>
        <c:crosses val="autoZero"/>
        <c:crossBetween val="midCat"/>
        <c:dispUnits/>
      </c:valAx>
      <c:valAx>
        <c:axId val="4893658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897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Module!$R$2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1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Module!$Q$3:$Q$47</c:f>
              <c:strCache>
                <c:ptCount val="45"/>
                <c:pt idx="3">
                  <c:v>Fe55_Ph</c:v>
                </c:pt>
                <c:pt idx="4">
                  <c:v>250</c:v>
                </c:pt>
                <c:pt idx="5">
                  <c:v>240</c:v>
                </c:pt>
                <c:pt idx="6">
                  <c:v>230</c:v>
                </c:pt>
                <c:pt idx="7">
                  <c:v>225</c:v>
                </c:pt>
                <c:pt idx="8">
                  <c:v>220</c:v>
                </c:pt>
                <c:pt idx="9">
                  <c:v>215</c:v>
                </c:pt>
                <c:pt idx="10">
                  <c:v>210</c:v>
                </c:pt>
                <c:pt idx="11">
                  <c:v>205</c:v>
                </c:pt>
                <c:pt idx="12">
                  <c:v>200</c:v>
                </c:pt>
                <c:pt idx="13">
                  <c:v>195</c:v>
                </c:pt>
                <c:pt idx="14">
                  <c:v>190</c:v>
                </c:pt>
                <c:pt idx="15">
                  <c:v>185</c:v>
                </c:pt>
                <c:pt idx="16">
                  <c:v>180</c:v>
                </c:pt>
                <c:pt idx="17">
                  <c:v>175</c:v>
                </c:pt>
                <c:pt idx="18">
                  <c:v>170</c:v>
                </c:pt>
                <c:pt idx="19">
                  <c:v>165</c:v>
                </c:pt>
                <c:pt idx="20">
                  <c:v>160</c:v>
                </c:pt>
                <c:pt idx="21">
                  <c:v>155</c:v>
                </c:pt>
                <c:pt idx="22">
                  <c:v>150</c:v>
                </c:pt>
                <c:pt idx="23">
                  <c:v>100</c:v>
                </c:pt>
                <c:pt idx="24">
                  <c:v>50</c:v>
                </c:pt>
                <c:pt idx="25">
                  <c:v>0</c:v>
                </c:pt>
              </c:strCache>
            </c:strRef>
          </c:xVal>
          <c:yVal>
            <c:numRef>
              <c:f>Module!$R$3:$R$47</c:f>
              <c:numCache>
                <c:ptCount val="4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31</c:v>
                </c:pt>
                <c:pt idx="13">
                  <c:v>105</c:v>
                </c:pt>
                <c:pt idx="14">
                  <c:v>49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7776100"/>
        <c:axId val="4440581"/>
      </c:scatterChart>
      <c:valAx>
        <c:axId val="3777610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crossBetween val="midCat"/>
        <c:dispUnits/>
      </c:valAx>
      <c:valAx>
        <c:axId val="444058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FM_26   AU-6 </a:t>
            </a:r>
          </a:p>
        </c:rich>
      </c:tx>
      <c:layout>
        <c:manualLayout>
          <c:xMode val="factor"/>
          <c:yMode val="factor"/>
          <c:x val="-0.00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6375"/>
          <c:w val="0.95425"/>
          <c:h val="0.8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Tabelle3!$B$122</c:f>
              <c:strCache>
                <c:ptCount val="1"/>
                <c:pt idx="0">
                  <c:v>Rate1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marker>
              <c:size val="3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3"/>
            <c:marker>
              <c:size val="3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28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9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4"/>
            <c:marker>
              <c:size val="3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55"/>
            <c:marker>
              <c:size val="3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trendline>
            <c:spPr>
              <a:ln w="3175">
                <a:solidFill>
                  <a:srgbClr val="008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Tabelle3!$A$123:$A$183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Tabelle3!$B$123:$B$183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39965230"/>
        <c:axId val="24142751"/>
      </c:scatterChart>
      <c:valAx>
        <c:axId val="39965230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latin typeface="Arial"/>
                    <a:ea typeface="Arial"/>
                    <a:cs typeface="Arial"/>
                  </a:rPr>
                  <a:t>Fe</a:t>
                </a:r>
                <a:r>
                  <a:rPr lang="en-US" cap="none" sz="850" b="1" i="1" u="none" baseline="30000">
                    <a:latin typeface="Arial"/>
                    <a:ea typeface="Arial"/>
                    <a:cs typeface="Arial"/>
                  </a:rPr>
                  <a:t>55</a:t>
                </a:r>
                <a:r>
                  <a:rPr lang="en-US" cap="none" sz="850" b="1" i="1" u="none" baseline="0">
                    <a:latin typeface="Arial"/>
                    <a:ea typeface="Arial"/>
                    <a:cs typeface="Arial"/>
                  </a:rPr>
                  <a:t> Position , mm</a:t>
                </a:r>
              </a:p>
            </c:rich>
          </c:tx>
          <c:layout>
            <c:manualLayout>
              <c:xMode val="factor"/>
              <c:yMode val="factor"/>
              <c:x val="0.002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crossBetween val="midCat"/>
        <c:dispUnits/>
      </c:valAx>
      <c:valAx>
        <c:axId val="24142751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, Hz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998"/>
          <c:h val="0.95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Tabelle3!$B$122</c:f>
              <c:strCache>
                <c:ptCount val="1"/>
                <c:pt idx="0">
                  <c:v>Rate1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xVal>
            <c:numRef>
              <c:f>Tabelle3!$A$123:$A$182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Tabelle3!$B$123:$B$182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Tabelle3!$C$122</c:f>
              <c:strCache>
                <c:ptCount val="1"/>
                <c:pt idx="0">
                  <c:v>Rate2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numFmt formatCode="General" sourceLinked="1"/>
            </c:trendlineLbl>
          </c:trendline>
          <c:xVal>
            <c:numRef>
              <c:f>Tabelle3!$A$123:$A$182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Tabelle3!$C$123:$C$182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Tabelle3!$D$122</c:f>
              <c:strCache>
                <c:ptCount val="1"/>
                <c:pt idx="0">
                  <c:v>rate3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xVal>
            <c:numRef>
              <c:f>Tabelle3!$A$123:$A$182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xVal>
          <c:yVal>
            <c:numRef>
              <c:f>Tabelle3!$D$123:$D$182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yVal>
          <c:smooth val="0"/>
        </c:ser>
        <c:axId val="15958168"/>
        <c:axId val="9405785"/>
      </c:scatterChart>
      <c:val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crossBetween val="midCat"/>
        <c:dispUnits/>
      </c:valAx>
      <c:valAx>
        <c:axId val="9405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Tabelle3!$H$122</c:f>
              <c:strCache>
                <c:ptCount val="1"/>
                <c:pt idx="0">
                  <c:v>Rate1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8"/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9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Tabelle3!$G$123:$G$183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xVal>
          <c:yVal>
            <c:numRef>
              <c:f>Tabelle3!$H$123:$H$183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</c:ser>
        <c:axId val="17543202"/>
        <c:axId val="23671091"/>
      </c:scatterChart>
      <c:valAx>
        <c:axId val="17543202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3671091"/>
        <c:crosses val="autoZero"/>
        <c:crossBetween val="midCat"/>
        <c:dispUnits/>
      </c:valAx>
      <c:valAx>
        <c:axId val="23671091"/>
        <c:scaling>
          <c:orientation val="minMax"/>
          <c:max val="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432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FM_Hd_26_B132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35"/>
          <c:w val="0.941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5142518"/>
        <c:axId val="24956071"/>
      </c:scatterChart>
      <c:valAx>
        <c:axId val="2514251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crossBetween val="midCat"/>
        <c:dispUnits/>
      </c:valAx>
      <c:valAx>
        <c:axId val="2495607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FM_Hd_26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    Fe</a:t>
            </a:r>
            <a:r>
              <a:rPr lang="en-US" cap="none" sz="9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7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12"/>
          <c:w val="0.939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191.04687500000003</c:v>
                </c:pt>
                <c:pt idx="1">
                  <c:v>190.69374999999997</c:v>
                </c:pt>
                <c:pt idx="2">
                  <c:v>193.89843749999997</c:v>
                </c:pt>
                <c:pt idx="3">
                  <c:v>196.5703125</c:v>
                </c:pt>
                <c:pt idx="4">
                  <c:v>195.45625000000004</c:v>
                </c:pt>
                <c:pt idx="5">
                  <c:v>197.33750000000003</c:v>
                </c:pt>
                <c:pt idx="6">
                  <c:v>186.74062499999997</c:v>
                </c:pt>
                <c:pt idx="7">
                  <c:v>186.58750000000003</c:v>
                </c:pt>
                <c:pt idx="8">
                  <c:v>191.51562499999997</c:v>
                </c:pt>
                <c:pt idx="9">
                  <c:v>189.07031249999997</c:v>
                </c:pt>
                <c:pt idx="10">
                  <c:v>190.834375</c:v>
                </c:pt>
                <c:pt idx="11">
                  <c:v>193.78281249999995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197.6</c:v>
                </c:pt>
                <c:pt idx="1">
                  <c:v>196.6</c:v>
                </c:pt>
                <c:pt idx="2">
                  <c:v>202</c:v>
                </c:pt>
                <c:pt idx="3">
                  <c:v>202.4</c:v>
                </c:pt>
                <c:pt idx="4">
                  <c:v>202.1</c:v>
                </c:pt>
                <c:pt idx="5">
                  <c:v>206.5</c:v>
                </c:pt>
                <c:pt idx="6">
                  <c:v>196.1</c:v>
                </c:pt>
                <c:pt idx="7">
                  <c:v>194</c:v>
                </c:pt>
                <c:pt idx="8">
                  <c:v>198.9</c:v>
                </c:pt>
                <c:pt idx="9">
                  <c:v>196.8</c:v>
                </c:pt>
                <c:pt idx="10">
                  <c:v>198.4</c:v>
                </c:pt>
                <c:pt idx="11">
                  <c:v>202.5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184</c:v>
                </c:pt>
                <c:pt idx="1">
                  <c:v>181.5</c:v>
                </c:pt>
                <c:pt idx="2">
                  <c:v>185.4</c:v>
                </c:pt>
                <c:pt idx="3">
                  <c:v>187.1</c:v>
                </c:pt>
                <c:pt idx="4">
                  <c:v>185.1</c:v>
                </c:pt>
                <c:pt idx="5">
                  <c:v>187.6</c:v>
                </c:pt>
                <c:pt idx="6">
                  <c:v>175.1</c:v>
                </c:pt>
                <c:pt idx="7">
                  <c:v>178.2</c:v>
                </c:pt>
                <c:pt idx="8">
                  <c:v>186.4</c:v>
                </c:pt>
                <c:pt idx="9">
                  <c:v>177.5</c:v>
                </c:pt>
                <c:pt idx="10">
                  <c:v>182.9</c:v>
                </c:pt>
                <c:pt idx="11">
                  <c:v>184.3</c:v>
                </c:pt>
              </c:numCache>
            </c:numRef>
          </c:val>
          <c:smooth val="0"/>
        </c:ser>
        <c:marker val="1"/>
        <c:axId val="23278048"/>
        <c:axId val="8175841"/>
      </c:lineChart>
      <c:catAx>
        <c:axId val="232780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tickLblSkip val="1"/>
        <c:tickMarkSkip val="3"/>
        <c:noMultiLvlLbl val="0"/>
      </c:catAx>
      <c:valAx>
        <c:axId val="817584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537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FM_Hd_26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90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85"/>
          <c:w val="0.96325"/>
          <c:h val="0.90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195.8</c:v>
                </c:pt>
                <c:pt idx="1">
                  <c:v>188</c:v>
                </c:pt>
                <c:pt idx="2">
                  <c:v>185.6</c:v>
                </c:pt>
                <c:pt idx="3">
                  <c:v>191.5</c:v>
                </c:pt>
                <c:pt idx="4">
                  <c:v>190.2</c:v>
                </c:pt>
                <c:pt idx="5">
                  <c:v>190.2</c:v>
                </c:pt>
                <c:pt idx="6">
                  <c:v>189.1</c:v>
                </c:pt>
                <c:pt idx="7">
                  <c:v>186</c:v>
                </c:pt>
                <c:pt idx="8">
                  <c:v>192.9</c:v>
                </c:pt>
                <c:pt idx="9">
                  <c:v>190.1</c:v>
                </c:pt>
                <c:pt idx="10">
                  <c:v>192</c:v>
                </c:pt>
                <c:pt idx="11">
                  <c:v>191.5</c:v>
                </c:pt>
                <c:pt idx="12">
                  <c:v>186.5</c:v>
                </c:pt>
                <c:pt idx="13">
                  <c:v>190.4</c:v>
                </c:pt>
                <c:pt idx="14">
                  <c:v>192.2</c:v>
                </c:pt>
                <c:pt idx="15">
                  <c:v>190.8</c:v>
                </c:pt>
                <c:pt idx="16">
                  <c:v>190.6</c:v>
                </c:pt>
                <c:pt idx="17">
                  <c:v>191.6</c:v>
                </c:pt>
                <c:pt idx="18">
                  <c:v>196.6</c:v>
                </c:pt>
                <c:pt idx="19">
                  <c:v>189.8</c:v>
                </c:pt>
                <c:pt idx="20">
                  <c:v>193.7</c:v>
                </c:pt>
                <c:pt idx="21">
                  <c:v>192.6</c:v>
                </c:pt>
                <c:pt idx="22">
                  <c:v>194.1</c:v>
                </c:pt>
                <c:pt idx="23">
                  <c:v>189.1</c:v>
                </c:pt>
                <c:pt idx="24">
                  <c:v>196.5</c:v>
                </c:pt>
                <c:pt idx="25">
                  <c:v>190</c:v>
                </c:pt>
                <c:pt idx="26">
                  <c:v>193.4</c:v>
                </c:pt>
                <c:pt idx="27">
                  <c:v>190.8</c:v>
                </c:pt>
                <c:pt idx="28">
                  <c:v>191</c:v>
                </c:pt>
                <c:pt idx="29">
                  <c:v>190.7</c:v>
                </c:pt>
                <c:pt idx="30">
                  <c:v>193.5</c:v>
                </c:pt>
                <c:pt idx="31">
                  <c:v>191.2</c:v>
                </c:pt>
                <c:pt idx="32">
                  <c:v>191.6</c:v>
                </c:pt>
                <c:pt idx="33">
                  <c:v>193.9</c:v>
                </c:pt>
                <c:pt idx="34">
                  <c:v>195.2</c:v>
                </c:pt>
                <c:pt idx="35">
                  <c:v>191.7</c:v>
                </c:pt>
                <c:pt idx="36">
                  <c:v>191.3</c:v>
                </c:pt>
                <c:pt idx="37">
                  <c:v>192.7</c:v>
                </c:pt>
                <c:pt idx="38">
                  <c:v>191.3</c:v>
                </c:pt>
                <c:pt idx="39">
                  <c:v>192.5</c:v>
                </c:pt>
                <c:pt idx="40">
                  <c:v>194.2</c:v>
                </c:pt>
                <c:pt idx="41">
                  <c:v>192.8</c:v>
                </c:pt>
                <c:pt idx="42">
                  <c:v>195.3</c:v>
                </c:pt>
                <c:pt idx="43">
                  <c:v>192.1</c:v>
                </c:pt>
                <c:pt idx="44">
                  <c:v>188.9</c:v>
                </c:pt>
                <c:pt idx="45">
                  <c:v>190.7</c:v>
                </c:pt>
                <c:pt idx="46">
                  <c:v>191.9</c:v>
                </c:pt>
                <c:pt idx="47">
                  <c:v>190.1</c:v>
                </c:pt>
                <c:pt idx="48">
                  <c:v>191.6</c:v>
                </c:pt>
                <c:pt idx="49">
                  <c:v>189.9</c:v>
                </c:pt>
                <c:pt idx="50">
                  <c:v>190.9</c:v>
                </c:pt>
                <c:pt idx="51">
                  <c:v>187.6</c:v>
                </c:pt>
                <c:pt idx="52">
                  <c:v>186.1</c:v>
                </c:pt>
                <c:pt idx="53">
                  <c:v>189.4</c:v>
                </c:pt>
                <c:pt idx="54">
                  <c:v>192.8</c:v>
                </c:pt>
                <c:pt idx="55">
                  <c:v>189.3</c:v>
                </c:pt>
                <c:pt idx="56">
                  <c:v>185.8</c:v>
                </c:pt>
                <c:pt idx="57">
                  <c:v>181.5</c:v>
                </c:pt>
                <c:pt idx="58">
                  <c:v>187</c:v>
                </c:pt>
                <c:pt idx="59">
                  <c:v>185.4</c:v>
                </c:pt>
                <c:pt idx="60">
                  <c:v>185.1</c:v>
                </c:pt>
                <c:pt idx="61">
                  <c:v>188.3</c:v>
                </c:pt>
                <c:pt idx="62">
                  <c:v>187.8</c:v>
                </c:pt>
                <c:pt idx="63">
                  <c:v>191.7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191.8</c:v>
                </c:pt>
                <c:pt idx="1">
                  <c:v>188.1</c:v>
                </c:pt>
                <c:pt idx="2">
                  <c:v>191.4</c:v>
                </c:pt>
                <c:pt idx="3">
                  <c:v>193.6</c:v>
                </c:pt>
                <c:pt idx="4">
                  <c:v>187.5</c:v>
                </c:pt>
                <c:pt idx="5">
                  <c:v>185.1</c:v>
                </c:pt>
                <c:pt idx="6">
                  <c:v>197.7</c:v>
                </c:pt>
                <c:pt idx="7">
                  <c:v>190.5</c:v>
                </c:pt>
                <c:pt idx="8">
                  <c:v>200.6</c:v>
                </c:pt>
                <c:pt idx="9">
                  <c:v>199.8</c:v>
                </c:pt>
                <c:pt idx="10">
                  <c:v>197.6</c:v>
                </c:pt>
                <c:pt idx="11">
                  <c:v>193</c:v>
                </c:pt>
                <c:pt idx="12">
                  <c:v>194.3</c:v>
                </c:pt>
                <c:pt idx="13">
                  <c:v>189</c:v>
                </c:pt>
                <c:pt idx="14">
                  <c:v>194.6</c:v>
                </c:pt>
                <c:pt idx="15">
                  <c:v>198.4</c:v>
                </c:pt>
                <c:pt idx="16">
                  <c:v>196.8</c:v>
                </c:pt>
                <c:pt idx="17">
                  <c:v>198.9</c:v>
                </c:pt>
                <c:pt idx="18">
                  <c:v>197.8</c:v>
                </c:pt>
                <c:pt idx="19">
                  <c:v>194.9</c:v>
                </c:pt>
                <c:pt idx="20">
                  <c:v>195.7</c:v>
                </c:pt>
                <c:pt idx="21">
                  <c:v>198.6</c:v>
                </c:pt>
                <c:pt idx="22">
                  <c:v>195.8</c:v>
                </c:pt>
                <c:pt idx="23">
                  <c:v>194.5</c:v>
                </c:pt>
                <c:pt idx="24">
                  <c:v>201.4</c:v>
                </c:pt>
                <c:pt idx="25">
                  <c:v>193.7</c:v>
                </c:pt>
                <c:pt idx="26">
                  <c:v>194.8</c:v>
                </c:pt>
                <c:pt idx="27">
                  <c:v>202.1</c:v>
                </c:pt>
                <c:pt idx="28">
                  <c:v>198.3</c:v>
                </c:pt>
                <c:pt idx="29">
                  <c:v>198</c:v>
                </c:pt>
                <c:pt idx="30">
                  <c:v>198.4</c:v>
                </c:pt>
                <c:pt idx="31">
                  <c:v>198</c:v>
                </c:pt>
                <c:pt idx="32">
                  <c:v>200.6</c:v>
                </c:pt>
                <c:pt idx="33">
                  <c:v>199.5</c:v>
                </c:pt>
                <c:pt idx="34">
                  <c:v>195.3</c:v>
                </c:pt>
                <c:pt idx="35">
                  <c:v>200.8</c:v>
                </c:pt>
                <c:pt idx="36">
                  <c:v>196.1</c:v>
                </c:pt>
                <c:pt idx="37">
                  <c:v>194.3</c:v>
                </c:pt>
                <c:pt idx="38">
                  <c:v>199</c:v>
                </c:pt>
                <c:pt idx="39">
                  <c:v>192.6</c:v>
                </c:pt>
                <c:pt idx="40">
                  <c:v>196.3</c:v>
                </c:pt>
                <c:pt idx="41">
                  <c:v>197.7</c:v>
                </c:pt>
                <c:pt idx="42">
                  <c:v>193.8</c:v>
                </c:pt>
                <c:pt idx="43">
                  <c:v>197.4</c:v>
                </c:pt>
                <c:pt idx="44">
                  <c:v>195.3</c:v>
                </c:pt>
                <c:pt idx="45">
                  <c:v>201.7</c:v>
                </c:pt>
                <c:pt idx="46">
                  <c:v>199.2</c:v>
                </c:pt>
                <c:pt idx="47">
                  <c:v>200.6</c:v>
                </c:pt>
                <c:pt idx="48">
                  <c:v>195.8</c:v>
                </c:pt>
                <c:pt idx="49">
                  <c:v>195.5</c:v>
                </c:pt>
                <c:pt idx="50">
                  <c:v>192.1</c:v>
                </c:pt>
                <c:pt idx="51">
                  <c:v>192.8</c:v>
                </c:pt>
                <c:pt idx="52">
                  <c:v>193.1</c:v>
                </c:pt>
                <c:pt idx="53">
                  <c:v>196.3</c:v>
                </c:pt>
                <c:pt idx="54">
                  <c:v>193.2</c:v>
                </c:pt>
                <c:pt idx="55">
                  <c:v>196</c:v>
                </c:pt>
                <c:pt idx="56">
                  <c:v>196.1</c:v>
                </c:pt>
                <c:pt idx="57">
                  <c:v>191.5</c:v>
                </c:pt>
                <c:pt idx="58">
                  <c:v>191.8</c:v>
                </c:pt>
                <c:pt idx="59">
                  <c:v>189.8</c:v>
                </c:pt>
                <c:pt idx="60">
                  <c:v>191.7</c:v>
                </c:pt>
                <c:pt idx="61">
                  <c:v>197</c:v>
                </c:pt>
                <c:pt idx="62">
                  <c:v>193.4</c:v>
                </c:pt>
                <c:pt idx="63">
                  <c:v>192.2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194</c:v>
                </c:pt>
                <c:pt idx="1">
                  <c:v>187.7</c:v>
                </c:pt>
                <c:pt idx="2">
                  <c:v>184.3</c:v>
                </c:pt>
                <c:pt idx="3">
                  <c:v>185</c:v>
                </c:pt>
                <c:pt idx="4">
                  <c:v>182.9</c:v>
                </c:pt>
                <c:pt idx="5">
                  <c:v>183.2</c:v>
                </c:pt>
                <c:pt idx="6">
                  <c:v>184.6</c:v>
                </c:pt>
                <c:pt idx="7">
                  <c:v>184</c:v>
                </c:pt>
                <c:pt idx="8">
                  <c:v>192.3</c:v>
                </c:pt>
                <c:pt idx="9">
                  <c:v>186.3</c:v>
                </c:pt>
                <c:pt idx="10">
                  <c:v>184.4</c:v>
                </c:pt>
                <c:pt idx="11">
                  <c:v>189.5</c:v>
                </c:pt>
                <c:pt idx="12">
                  <c:v>184.6</c:v>
                </c:pt>
                <c:pt idx="13">
                  <c:v>188.5</c:v>
                </c:pt>
                <c:pt idx="14">
                  <c:v>183.6</c:v>
                </c:pt>
                <c:pt idx="15">
                  <c:v>181.3</c:v>
                </c:pt>
                <c:pt idx="16">
                  <c:v>184.9</c:v>
                </c:pt>
                <c:pt idx="17">
                  <c:v>182.9</c:v>
                </c:pt>
                <c:pt idx="18">
                  <c:v>183</c:v>
                </c:pt>
                <c:pt idx="19">
                  <c:v>180.2</c:v>
                </c:pt>
                <c:pt idx="20">
                  <c:v>188.7</c:v>
                </c:pt>
                <c:pt idx="21">
                  <c:v>178.2</c:v>
                </c:pt>
                <c:pt idx="22">
                  <c:v>184.8</c:v>
                </c:pt>
                <c:pt idx="23">
                  <c:v>186.9</c:v>
                </c:pt>
                <c:pt idx="24">
                  <c:v>186.7</c:v>
                </c:pt>
                <c:pt idx="25">
                  <c:v>183.6</c:v>
                </c:pt>
                <c:pt idx="26">
                  <c:v>188.5</c:v>
                </c:pt>
                <c:pt idx="27">
                  <c:v>184.9</c:v>
                </c:pt>
                <c:pt idx="28">
                  <c:v>188.1</c:v>
                </c:pt>
                <c:pt idx="29">
                  <c:v>189.6</c:v>
                </c:pt>
                <c:pt idx="30">
                  <c:v>183.3</c:v>
                </c:pt>
                <c:pt idx="31">
                  <c:v>187.1</c:v>
                </c:pt>
                <c:pt idx="32">
                  <c:v>187</c:v>
                </c:pt>
                <c:pt idx="33">
                  <c:v>186.2</c:v>
                </c:pt>
                <c:pt idx="34">
                  <c:v>184</c:v>
                </c:pt>
                <c:pt idx="35">
                  <c:v>185.8</c:v>
                </c:pt>
                <c:pt idx="36">
                  <c:v>189.2</c:v>
                </c:pt>
                <c:pt idx="37">
                  <c:v>188.6</c:v>
                </c:pt>
                <c:pt idx="38">
                  <c:v>189.3</c:v>
                </c:pt>
                <c:pt idx="39">
                  <c:v>190.6</c:v>
                </c:pt>
                <c:pt idx="40">
                  <c:v>189.6</c:v>
                </c:pt>
                <c:pt idx="41">
                  <c:v>189</c:v>
                </c:pt>
                <c:pt idx="42">
                  <c:v>188.5</c:v>
                </c:pt>
                <c:pt idx="43">
                  <c:v>188.3</c:v>
                </c:pt>
                <c:pt idx="44">
                  <c:v>189.8</c:v>
                </c:pt>
                <c:pt idx="45">
                  <c:v>187.4</c:v>
                </c:pt>
                <c:pt idx="46">
                  <c:v>179.4</c:v>
                </c:pt>
                <c:pt idx="47">
                  <c:v>187.6</c:v>
                </c:pt>
                <c:pt idx="48">
                  <c:v>190.8</c:v>
                </c:pt>
                <c:pt idx="49">
                  <c:v>185.7</c:v>
                </c:pt>
                <c:pt idx="50">
                  <c:v>189</c:v>
                </c:pt>
                <c:pt idx="51">
                  <c:v>190.1</c:v>
                </c:pt>
                <c:pt idx="52">
                  <c:v>187.3</c:v>
                </c:pt>
                <c:pt idx="53">
                  <c:v>182.6</c:v>
                </c:pt>
                <c:pt idx="54">
                  <c:v>193.5</c:v>
                </c:pt>
                <c:pt idx="55">
                  <c:v>186.7</c:v>
                </c:pt>
                <c:pt idx="56">
                  <c:v>193.6</c:v>
                </c:pt>
                <c:pt idx="57">
                  <c:v>187.2</c:v>
                </c:pt>
                <c:pt idx="58">
                  <c:v>185.1</c:v>
                </c:pt>
                <c:pt idx="59">
                  <c:v>188.4</c:v>
                </c:pt>
                <c:pt idx="60">
                  <c:v>188.6</c:v>
                </c:pt>
                <c:pt idx="61">
                  <c:v>180.7</c:v>
                </c:pt>
                <c:pt idx="62">
                  <c:v>185.3</c:v>
                </c:pt>
                <c:pt idx="63">
                  <c:v>189.1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196.8</c:v>
                </c:pt>
                <c:pt idx="1">
                  <c:v>189.2</c:v>
                </c:pt>
                <c:pt idx="2">
                  <c:v>193.3</c:v>
                </c:pt>
                <c:pt idx="3">
                  <c:v>193.5</c:v>
                </c:pt>
                <c:pt idx="4">
                  <c:v>192.7</c:v>
                </c:pt>
                <c:pt idx="5">
                  <c:v>188.6</c:v>
                </c:pt>
                <c:pt idx="6">
                  <c:v>192.3</c:v>
                </c:pt>
                <c:pt idx="7">
                  <c:v>189.1</c:v>
                </c:pt>
                <c:pt idx="8">
                  <c:v>198</c:v>
                </c:pt>
                <c:pt idx="9">
                  <c:v>198.4</c:v>
                </c:pt>
                <c:pt idx="10">
                  <c:v>192.6</c:v>
                </c:pt>
                <c:pt idx="11">
                  <c:v>195.7</c:v>
                </c:pt>
                <c:pt idx="12">
                  <c:v>193.8</c:v>
                </c:pt>
                <c:pt idx="13">
                  <c:v>191</c:v>
                </c:pt>
                <c:pt idx="14">
                  <c:v>190.8</c:v>
                </c:pt>
                <c:pt idx="15">
                  <c:v>190</c:v>
                </c:pt>
                <c:pt idx="16">
                  <c:v>191.8</c:v>
                </c:pt>
                <c:pt idx="17">
                  <c:v>193.8</c:v>
                </c:pt>
                <c:pt idx="18">
                  <c:v>193.6</c:v>
                </c:pt>
                <c:pt idx="19">
                  <c:v>186.5</c:v>
                </c:pt>
                <c:pt idx="20">
                  <c:v>186.9</c:v>
                </c:pt>
                <c:pt idx="21">
                  <c:v>190.6</c:v>
                </c:pt>
                <c:pt idx="22">
                  <c:v>194.7</c:v>
                </c:pt>
                <c:pt idx="23">
                  <c:v>190</c:v>
                </c:pt>
                <c:pt idx="24">
                  <c:v>194.2</c:v>
                </c:pt>
                <c:pt idx="25">
                  <c:v>192.1</c:v>
                </c:pt>
                <c:pt idx="26">
                  <c:v>192.9</c:v>
                </c:pt>
                <c:pt idx="27">
                  <c:v>196.1</c:v>
                </c:pt>
                <c:pt idx="28">
                  <c:v>194.5</c:v>
                </c:pt>
                <c:pt idx="29">
                  <c:v>190.7</c:v>
                </c:pt>
                <c:pt idx="30">
                  <c:v>193.1</c:v>
                </c:pt>
                <c:pt idx="31">
                  <c:v>192.2</c:v>
                </c:pt>
                <c:pt idx="32">
                  <c:v>192.6</c:v>
                </c:pt>
                <c:pt idx="33">
                  <c:v>184.8</c:v>
                </c:pt>
                <c:pt idx="34">
                  <c:v>194.2</c:v>
                </c:pt>
                <c:pt idx="35">
                  <c:v>186.5</c:v>
                </c:pt>
                <c:pt idx="36">
                  <c:v>190.5</c:v>
                </c:pt>
                <c:pt idx="37">
                  <c:v>186.2</c:v>
                </c:pt>
                <c:pt idx="38">
                  <c:v>190.2</c:v>
                </c:pt>
                <c:pt idx="39">
                  <c:v>188.9</c:v>
                </c:pt>
                <c:pt idx="40">
                  <c:v>186.4</c:v>
                </c:pt>
                <c:pt idx="41">
                  <c:v>188.7</c:v>
                </c:pt>
                <c:pt idx="42">
                  <c:v>194.3</c:v>
                </c:pt>
                <c:pt idx="43">
                  <c:v>193.9</c:v>
                </c:pt>
                <c:pt idx="44">
                  <c:v>189.2</c:v>
                </c:pt>
                <c:pt idx="45">
                  <c:v>191.6</c:v>
                </c:pt>
                <c:pt idx="46">
                  <c:v>189.1</c:v>
                </c:pt>
                <c:pt idx="47">
                  <c:v>188.4</c:v>
                </c:pt>
                <c:pt idx="48">
                  <c:v>185.5</c:v>
                </c:pt>
                <c:pt idx="49">
                  <c:v>190.7</c:v>
                </c:pt>
                <c:pt idx="50">
                  <c:v>189.3</c:v>
                </c:pt>
                <c:pt idx="51">
                  <c:v>193.5</c:v>
                </c:pt>
                <c:pt idx="52">
                  <c:v>185.1</c:v>
                </c:pt>
                <c:pt idx="53">
                  <c:v>192.6</c:v>
                </c:pt>
                <c:pt idx="54">
                  <c:v>190.8</c:v>
                </c:pt>
                <c:pt idx="55">
                  <c:v>190.6</c:v>
                </c:pt>
                <c:pt idx="56">
                  <c:v>185.9</c:v>
                </c:pt>
                <c:pt idx="57">
                  <c:v>189.4</c:v>
                </c:pt>
                <c:pt idx="58">
                  <c:v>182.9</c:v>
                </c:pt>
                <c:pt idx="59">
                  <c:v>190.9</c:v>
                </c:pt>
                <c:pt idx="60">
                  <c:v>185.3</c:v>
                </c:pt>
                <c:pt idx="61">
                  <c:v>189.7</c:v>
                </c:pt>
                <c:pt idx="62">
                  <c:v>189</c:v>
                </c:pt>
                <c:pt idx="63">
                  <c:v>187.2</c:v>
                </c:pt>
              </c:numCache>
            </c:numRef>
          </c:yVal>
          <c:smooth val="0"/>
        </c:ser>
        <c:axId val="6473706"/>
        <c:axId val="58263355"/>
      </c:scatterChart>
      <c:valAx>
        <c:axId val="647370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2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crossBetween val="midCat"/>
        <c:dispUnits/>
      </c:valAx>
      <c:valAx>
        <c:axId val="5826335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 mV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737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57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'[1]Module'!$Y$6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2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6,8024</a:t>
                    </a:r>
                    <a:r>
                      <a:rPr lang="en-US" cap="none" sz="92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925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0,0006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25" b="0" i="1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 = 0,999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'[1]Module'!$X$7:$X$104</c:f>
              <c:numCache>
                <c:ptCount val="98"/>
                <c:pt idx="0">
                  <c:v>233</c:v>
                </c:pt>
                <c:pt idx="1">
                  <c:v>238</c:v>
                </c:pt>
                <c:pt idx="2">
                  <c:v>243</c:v>
                </c:pt>
                <c:pt idx="3">
                  <c:v>248</c:v>
                </c:pt>
                <c:pt idx="4">
                  <c:v>253</c:v>
                </c:pt>
                <c:pt idx="5">
                  <c:v>258</c:v>
                </c:pt>
                <c:pt idx="6">
                  <c:v>263</c:v>
                </c:pt>
                <c:pt idx="7">
                  <c:v>268</c:v>
                </c:pt>
                <c:pt idx="8">
                  <c:v>273</c:v>
                </c:pt>
                <c:pt idx="9">
                  <c:v>278</c:v>
                </c:pt>
                <c:pt idx="10">
                  <c:v>283</c:v>
                </c:pt>
                <c:pt idx="11">
                  <c:v>288</c:v>
                </c:pt>
                <c:pt idx="12">
                  <c:v>293</c:v>
                </c:pt>
                <c:pt idx="13">
                  <c:v>298</c:v>
                </c:pt>
                <c:pt idx="14">
                  <c:v>303</c:v>
                </c:pt>
                <c:pt idx="15">
                  <c:v>308</c:v>
                </c:pt>
                <c:pt idx="16">
                  <c:v>313</c:v>
                </c:pt>
                <c:pt idx="17">
                  <c:v>318</c:v>
                </c:pt>
                <c:pt idx="18">
                  <c:v>323</c:v>
                </c:pt>
                <c:pt idx="19">
                  <c:v>328</c:v>
                </c:pt>
                <c:pt idx="20">
                  <c:v>333</c:v>
                </c:pt>
                <c:pt idx="21">
                  <c:v>338</c:v>
                </c:pt>
                <c:pt idx="22">
                  <c:v>343</c:v>
                </c:pt>
                <c:pt idx="23">
                  <c:v>348</c:v>
                </c:pt>
                <c:pt idx="24">
                  <c:v>353</c:v>
                </c:pt>
                <c:pt idx="25">
                  <c:v>358</c:v>
                </c:pt>
                <c:pt idx="26">
                  <c:v>363</c:v>
                </c:pt>
                <c:pt idx="27">
                  <c:v>368</c:v>
                </c:pt>
                <c:pt idx="28">
                  <c:v>373</c:v>
                </c:pt>
                <c:pt idx="29">
                  <c:v>378</c:v>
                </c:pt>
                <c:pt idx="30">
                  <c:v>383</c:v>
                </c:pt>
                <c:pt idx="31">
                  <c:v>388</c:v>
                </c:pt>
                <c:pt idx="32">
                  <c:v>393</c:v>
                </c:pt>
                <c:pt idx="33">
                  <c:v>398</c:v>
                </c:pt>
                <c:pt idx="34">
                  <c:v>403</c:v>
                </c:pt>
                <c:pt idx="35">
                  <c:v>408</c:v>
                </c:pt>
                <c:pt idx="36">
                  <c:v>413</c:v>
                </c:pt>
                <c:pt idx="37">
                  <c:v>418</c:v>
                </c:pt>
                <c:pt idx="38">
                  <c:v>423</c:v>
                </c:pt>
                <c:pt idx="39">
                  <c:v>428</c:v>
                </c:pt>
                <c:pt idx="40">
                  <c:v>433</c:v>
                </c:pt>
                <c:pt idx="41">
                  <c:v>438</c:v>
                </c:pt>
                <c:pt idx="42">
                  <c:v>443</c:v>
                </c:pt>
                <c:pt idx="43">
                  <c:v>448</c:v>
                </c:pt>
                <c:pt idx="44">
                  <c:v>453</c:v>
                </c:pt>
                <c:pt idx="45">
                  <c:v>458</c:v>
                </c:pt>
                <c:pt idx="46">
                  <c:v>463</c:v>
                </c:pt>
                <c:pt idx="47">
                  <c:v>468</c:v>
                </c:pt>
                <c:pt idx="48">
                  <c:v>473</c:v>
                </c:pt>
                <c:pt idx="49">
                  <c:v>478</c:v>
                </c:pt>
                <c:pt idx="50">
                  <c:v>483</c:v>
                </c:pt>
                <c:pt idx="51">
                  <c:v>488</c:v>
                </c:pt>
                <c:pt idx="52">
                  <c:v>493</c:v>
                </c:pt>
                <c:pt idx="53">
                  <c:v>498</c:v>
                </c:pt>
                <c:pt idx="54">
                  <c:v>503</c:v>
                </c:pt>
                <c:pt idx="55">
                  <c:v>508</c:v>
                </c:pt>
                <c:pt idx="56">
                  <c:v>513</c:v>
                </c:pt>
                <c:pt idx="57">
                  <c:v>518</c:v>
                </c:pt>
                <c:pt idx="58">
                  <c:v>523</c:v>
                </c:pt>
                <c:pt idx="59">
                  <c:v>528</c:v>
                </c:pt>
                <c:pt idx="60">
                  <c:v>533</c:v>
                </c:pt>
                <c:pt idx="61">
                  <c:v>538</c:v>
                </c:pt>
                <c:pt idx="62">
                  <c:v>543</c:v>
                </c:pt>
                <c:pt idx="63">
                  <c:v>548</c:v>
                </c:pt>
                <c:pt idx="64">
                  <c:v>553</c:v>
                </c:pt>
                <c:pt idx="65">
                  <c:v>558</c:v>
                </c:pt>
                <c:pt idx="66">
                  <c:v>563</c:v>
                </c:pt>
                <c:pt idx="67">
                  <c:v>568</c:v>
                </c:pt>
                <c:pt idx="68">
                  <c:v>573</c:v>
                </c:pt>
                <c:pt idx="69">
                  <c:v>578</c:v>
                </c:pt>
                <c:pt idx="70">
                  <c:v>583</c:v>
                </c:pt>
                <c:pt idx="71">
                  <c:v>588</c:v>
                </c:pt>
                <c:pt idx="72">
                  <c:v>593</c:v>
                </c:pt>
                <c:pt idx="73">
                  <c:v>598</c:v>
                </c:pt>
                <c:pt idx="74">
                  <c:v>603</c:v>
                </c:pt>
                <c:pt idx="75">
                  <c:v>608</c:v>
                </c:pt>
                <c:pt idx="76">
                  <c:v>613</c:v>
                </c:pt>
                <c:pt idx="77">
                  <c:v>618</c:v>
                </c:pt>
                <c:pt idx="78">
                  <c:v>623</c:v>
                </c:pt>
                <c:pt idx="79">
                  <c:v>628</c:v>
                </c:pt>
                <c:pt idx="80">
                  <c:v>633</c:v>
                </c:pt>
                <c:pt idx="81">
                  <c:v>638</c:v>
                </c:pt>
                <c:pt idx="82">
                  <c:v>643</c:v>
                </c:pt>
                <c:pt idx="83">
                  <c:v>648</c:v>
                </c:pt>
                <c:pt idx="84">
                  <c:v>653</c:v>
                </c:pt>
                <c:pt idx="85">
                  <c:v>658</c:v>
                </c:pt>
                <c:pt idx="86">
                  <c:v>663</c:v>
                </c:pt>
                <c:pt idx="87">
                  <c:v>668</c:v>
                </c:pt>
                <c:pt idx="88">
                  <c:v>673</c:v>
                </c:pt>
                <c:pt idx="89">
                  <c:v>678</c:v>
                </c:pt>
                <c:pt idx="90">
                  <c:v>683</c:v>
                </c:pt>
                <c:pt idx="91">
                  <c:v>688</c:v>
                </c:pt>
                <c:pt idx="92">
                  <c:v>693</c:v>
                </c:pt>
                <c:pt idx="93">
                  <c:v>698</c:v>
                </c:pt>
                <c:pt idx="94">
                  <c:v>703</c:v>
                </c:pt>
                <c:pt idx="95">
                  <c:v>708</c:v>
                </c:pt>
                <c:pt idx="96">
                  <c:v>713</c:v>
                </c:pt>
                <c:pt idx="97">
                  <c:v>718</c:v>
                </c:pt>
              </c:numCache>
            </c:numRef>
          </c:xVal>
          <c:yVal>
            <c:numRef>
              <c:f>'[1]Module'!$Y$7:$Y$104</c:f>
              <c:numCache>
                <c:ptCount val="98"/>
                <c:pt idx="0">
                  <c:v>5.8942</c:v>
                </c:pt>
                <c:pt idx="1">
                  <c:v>5.8942</c:v>
                </c:pt>
                <c:pt idx="2">
                  <c:v>5.8751</c:v>
                </c:pt>
                <c:pt idx="3">
                  <c:v>5.8751</c:v>
                </c:pt>
                <c:pt idx="4">
                  <c:v>5.8417</c:v>
                </c:pt>
                <c:pt idx="5">
                  <c:v>5.8417</c:v>
                </c:pt>
                <c:pt idx="6">
                  <c:v>5.8042</c:v>
                </c:pt>
                <c:pt idx="7">
                  <c:v>5.8042</c:v>
                </c:pt>
                <c:pt idx="8">
                  <c:v>5.7881</c:v>
                </c:pt>
                <c:pt idx="9">
                  <c:v>5.7881</c:v>
                </c:pt>
                <c:pt idx="10">
                  <c:v>5.7536</c:v>
                </c:pt>
                <c:pt idx="11">
                  <c:v>5.7536</c:v>
                </c:pt>
                <c:pt idx="12">
                  <c:v>5.7105</c:v>
                </c:pt>
                <c:pt idx="13">
                  <c:v>5.7105</c:v>
                </c:pt>
                <c:pt idx="14">
                  <c:v>5.6893</c:v>
                </c:pt>
                <c:pt idx="15">
                  <c:v>5.6893</c:v>
                </c:pt>
                <c:pt idx="16">
                  <c:v>5.6582</c:v>
                </c:pt>
                <c:pt idx="17">
                  <c:v>5.6582</c:v>
                </c:pt>
                <c:pt idx="18">
                  <c:v>5.6277</c:v>
                </c:pt>
                <c:pt idx="19">
                  <c:v>5.6277</c:v>
                </c:pt>
                <c:pt idx="20">
                  <c:v>5.5932</c:v>
                </c:pt>
                <c:pt idx="21">
                  <c:v>5.5932</c:v>
                </c:pt>
                <c:pt idx="22">
                  <c:v>5.5756</c:v>
                </c:pt>
                <c:pt idx="23">
                  <c:v>5.5756</c:v>
                </c:pt>
                <c:pt idx="24">
                  <c:v>5.518</c:v>
                </c:pt>
                <c:pt idx="25">
                  <c:v>5.518</c:v>
                </c:pt>
                <c:pt idx="26">
                  <c:v>5.5031</c:v>
                </c:pt>
                <c:pt idx="27">
                  <c:v>5.5031</c:v>
                </c:pt>
                <c:pt idx="28">
                  <c:v>5.4715</c:v>
                </c:pt>
                <c:pt idx="29">
                  <c:v>5.4715</c:v>
                </c:pt>
                <c:pt idx="30">
                  <c:v>5.4252</c:v>
                </c:pt>
                <c:pt idx="31">
                  <c:v>5.4252</c:v>
                </c:pt>
                <c:pt idx="32">
                  <c:v>5.4052</c:v>
                </c:pt>
                <c:pt idx="33">
                  <c:v>5.4052</c:v>
                </c:pt>
                <c:pt idx="34">
                  <c:v>5.3703</c:v>
                </c:pt>
                <c:pt idx="35">
                  <c:v>5.3703</c:v>
                </c:pt>
                <c:pt idx="36">
                  <c:v>5.3526</c:v>
                </c:pt>
                <c:pt idx="37">
                  <c:v>5.3526</c:v>
                </c:pt>
                <c:pt idx="38">
                  <c:v>5.3139</c:v>
                </c:pt>
                <c:pt idx="39">
                  <c:v>5.3139</c:v>
                </c:pt>
                <c:pt idx="40">
                  <c:v>5.3032</c:v>
                </c:pt>
                <c:pt idx="41">
                  <c:v>5.3032</c:v>
                </c:pt>
                <c:pt idx="42">
                  <c:v>5.2489</c:v>
                </c:pt>
                <c:pt idx="43">
                  <c:v>5.2489</c:v>
                </c:pt>
                <c:pt idx="44">
                  <c:v>5.2148</c:v>
                </c:pt>
                <c:pt idx="45">
                  <c:v>5.2148</c:v>
                </c:pt>
                <c:pt idx="46">
                  <c:v>5.1764</c:v>
                </c:pt>
                <c:pt idx="47">
                  <c:v>5.1764</c:v>
                </c:pt>
                <c:pt idx="48">
                  <c:v>5.1719</c:v>
                </c:pt>
                <c:pt idx="49">
                  <c:v>5.1719</c:v>
                </c:pt>
                <c:pt idx="50">
                  <c:v>5.1166</c:v>
                </c:pt>
                <c:pt idx="51">
                  <c:v>5.1166</c:v>
                </c:pt>
                <c:pt idx="52">
                  <c:v>5.0812</c:v>
                </c:pt>
                <c:pt idx="53">
                  <c:v>5.0812</c:v>
                </c:pt>
                <c:pt idx="54">
                  <c:v>5.0562</c:v>
                </c:pt>
                <c:pt idx="55">
                  <c:v>5.0562</c:v>
                </c:pt>
                <c:pt idx="56">
                  <c:v>5.0289</c:v>
                </c:pt>
                <c:pt idx="57">
                  <c:v>5.0289</c:v>
                </c:pt>
                <c:pt idx="58">
                  <c:v>5.0012</c:v>
                </c:pt>
                <c:pt idx="59">
                  <c:v>5.0012</c:v>
                </c:pt>
                <c:pt idx="60">
                  <c:v>4.9609</c:v>
                </c:pt>
                <c:pt idx="61">
                  <c:v>4.9609</c:v>
                </c:pt>
                <c:pt idx="62">
                  <c:v>4.9455</c:v>
                </c:pt>
                <c:pt idx="63">
                  <c:v>4.9455</c:v>
                </c:pt>
                <c:pt idx="64">
                  <c:v>4.9148</c:v>
                </c:pt>
                <c:pt idx="65">
                  <c:v>4.9148</c:v>
                </c:pt>
                <c:pt idx="66">
                  <c:v>4.8814</c:v>
                </c:pt>
                <c:pt idx="67">
                  <c:v>4.8814</c:v>
                </c:pt>
                <c:pt idx="68">
                  <c:v>4.8737</c:v>
                </c:pt>
                <c:pt idx="69">
                  <c:v>4.8737</c:v>
                </c:pt>
                <c:pt idx="70">
                  <c:v>4.8315</c:v>
                </c:pt>
                <c:pt idx="71">
                  <c:v>4.8315</c:v>
                </c:pt>
                <c:pt idx="72">
                  <c:v>4.8135</c:v>
                </c:pt>
                <c:pt idx="73">
                  <c:v>4.8135</c:v>
                </c:pt>
                <c:pt idx="74">
                  <c:v>4.7851</c:v>
                </c:pt>
                <c:pt idx="75">
                  <c:v>4.7851</c:v>
                </c:pt>
                <c:pt idx="76">
                  <c:v>4.7326</c:v>
                </c:pt>
                <c:pt idx="77">
                  <c:v>4.7326</c:v>
                </c:pt>
                <c:pt idx="78">
                  <c:v>4.7077</c:v>
                </c:pt>
                <c:pt idx="79">
                  <c:v>4.7077</c:v>
                </c:pt>
                <c:pt idx="80">
                  <c:v>4.6793</c:v>
                </c:pt>
                <c:pt idx="81">
                  <c:v>4.6793</c:v>
                </c:pt>
                <c:pt idx="82">
                  <c:v>4.6509</c:v>
                </c:pt>
                <c:pt idx="83">
                  <c:v>4.6509</c:v>
                </c:pt>
                <c:pt idx="84">
                  <c:v>4.6248</c:v>
                </c:pt>
                <c:pt idx="85">
                  <c:v>4.6248</c:v>
                </c:pt>
                <c:pt idx="86">
                  <c:v>4.6136</c:v>
                </c:pt>
                <c:pt idx="87">
                  <c:v>4.6136</c:v>
                </c:pt>
                <c:pt idx="88">
                  <c:v>4.5808</c:v>
                </c:pt>
                <c:pt idx="89">
                  <c:v>4.5808</c:v>
                </c:pt>
                <c:pt idx="90">
                  <c:v>4.5495</c:v>
                </c:pt>
                <c:pt idx="91">
                  <c:v>4.5495</c:v>
                </c:pt>
                <c:pt idx="92">
                  <c:v>4.519</c:v>
                </c:pt>
                <c:pt idx="93">
                  <c:v>4.519</c:v>
                </c:pt>
                <c:pt idx="94">
                  <c:v>4.5014</c:v>
                </c:pt>
                <c:pt idx="95">
                  <c:v>4.5014</c:v>
                </c:pt>
                <c:pt idx="96">
                  <c:v>4.4589</c:v>
                </c:pt>
                <c:pt idx="97">
                  <c:v>4.4589</c:v>
                </c:pt>
              </c:numCache>
            </c:numRef>
          </c:yVal>
          <c:smooth val="0"/>
        </c:ser>
        <c:axId val="54608148"/>
        <c:axId val="21711285"/>
      </c:scatterChart>
      <c:valAx>
        <c:axId val="54608148"/>
        <c:scaling>
          <c:orientation val="minMax"/>
          <c:max val="7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11285"/>
        <c:crosses val="autoZero"/>
        <c:crossBetween val="midCat"/>
        <c:dispUnits/>
      </c:valAx>
      <c:valAx>
        <c:axId val="2171128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FM_Hd_25      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25"/>
          <c:w val="0.9422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61183838"/>
        <c:axId val="13783631"/>
      </c:lineChart>
      <c:catAx>
        <c:axId val="611838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1"/>
        <c:lblOffset val="100"/>
        <c:tickLblSkip val="1"/>
        <c:tickMarkSkip val="3"/>
        <c:noMultiLvlLbl val="0"/>
      </c:catAx>
      <c:valAx>
        <c:axId val="1378363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183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53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FM_Hd_25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8675"/>
          <c:w val="0.96175"/>
          <c:h val="0.8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56943816"/>
        <c:axId val="42732297"/>
      </c:scatterChart>
      <c:valAx>
        <c:axId val="56943816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crossBetween val="midCat"/>
        <c:dispUnits/>
      </c:valAx>
      <c:valAx>
        <c:axId val="42732297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16"/>
          <c:w val="0.17975"/>
          <c:h val="0.203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815"/>
          <c:w val="0.965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Module!$Q$7:$Q$28</c:f>
              <c:numCache/>
            </c:numRef>
          </c:cat>
          <c:val>
            <c:numRef>
              <c:f>Module!$V$7:$V$28</c:f>
              <c:numCache/>
            </c:numRef>
          </c:val>
        </c:ser>
        <c:gapWidth val="0"/>
        <c:axId val="49046354"/>
        <c:axId val="38764003"/>
      </c:barChart>
      <c:catAx>
        <c:axId val="49046354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0"/>
        <c:lblOffset val="100"/>
        <c:noMultiLvlLbl val="0"/>
      </c:catAx>
      <c:valAx>
        <c:axId val="38764003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75"/>
          <c:h val="0.927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Module!$AP$6</c:f>
              <c:strCache>
                <c:ptCount val="1"/>
                <c:pt idx="0">
                  <c:v>Current A_U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Module!$AN$7:$AN$133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xVal>
          <c:yVal>
            <c:numRef>
              <c:f>Module!$AP$7:$AP$133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Module!$AQ$6</c:f>
              <c:strCache>
                <c:ptCount val="1"/>
                <c:pt idx="0">
                  <c:v>Current A_L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Module!$AN$7:$AN$133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xVal>
          <c:yVal>
            <c:numRef>
              <c:f>Module!$AQ$7:$AQ$133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Module!$AS$6</c:f>
              <c:strCache>
                <c:ptCount val="1"/>
                <c:pt idx="0">
                  <c:v>Current B_U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Module!$AN$7:$AN$133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xVal>
          <c:yVal>
            <c:numRef>
              <c:f>Module!$AS$7:$AS$133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Module!$AT$6</c:f>
              <c:strCache>
                <c:ptCount val="1"/>
                <c:pt idx="0">
                  <c:v>Current B_L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Module!$AN$7:$AN$133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xVal>
          <c:yVal>
            <c:numRef>
              <c:f>Module!$AT$7:$AT$133</c:f>
              <c:numCache>
                <c:ptCount val="1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0"/>
        </c:ser>
        <c:axId val="13331708"/>
        <c:axId val="52876509"/>
      </c:scatterChart>
      <c:val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 val="autoZero"/>
        <c:crossBetween val="midCat"/>
        <c:dispUnits/>
      </c:valAx>
      <c:valAx>
        <c:axId val="52876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85"/>
          <c:y val="0.68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361950</xdr:colOff>
      <xdr:row>101</xdr:row>
      <xdr:rowOff>76200</xdr:rowOff>
    </xdr:to>
    <xdr:graphicFrame>
      <xdr:nvGraphicFramePr>
        <xdr:cNvPr id="1" name="Chart 11"/>
        <xdr:cNvGraphicFramePr/>
      </xdr:nvGraphicFramePr>
      <xdr:xfrm>
        <a:off x="0" y="12201525"/>
        <a:ext cx="44767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85</xdr:row>
      <xdr:rowOff>0</xdr:rowOff>
    </xdr:from>
    <xdr:to>
      <xdr:col>16</xdr:col>
      <xdr:colOff>733425</xdr:colOff>
      <xdr:row>101</xdr:row>
      <xdr:rowOff>76200</xdr:rowOff>
    </xdr:to>
    <xdr:graphicFrame>
      <xdr:nvGraphicFramePr>
        <xdr:cNvPr id="2" name="Chart 12"/>
        <xdr:cNvGraphicFramePr/>
      </xdr:nvGraphicFramePr>
      <xdr:xfrm>
        <a:off x="4476750" y="12201525"/>
        <a:ext cx="4486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47625</xdr:colOff>
      <xdr:row>76</xdr:row>
      <xdr:rowOff>9525</xdr:rowOff>
    </xdr:from>
    <xdr:to>
      <xdr:col>17</xdr:col>
      <xdr:colOff>95250</xdr:colOff>
      <xdr:row>81</xdr:row>
      <xdr:rowOff>38100</xdr:rowOff>
    </xdr:to>
    <xdr:sp>
      <xdr:nvSpPr>
        <xdr:cNvPr id="3" name="AutoShape 46"/>
        <xdr:cNvSpPr>
          <a:spLocks/>
        </xdr:cNvSpPr>
      </xdr:nvSpPr>
      <xdr:spPr>
        <a:xfrm>
          <a:off x="8277225" y="107346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26</a:t>
          </a:r>
        </a:p>
      </xdr:txBody>
    </xdr:sp>
    <xdr:clientData/>
  </xdr:twoCellAnchor>
  <xdr:twoCellAnchor>
    <xdr:from>
      <xdr:col>8</xdr:col>
      <xdr:colOff>361950</xdr:colOff>
      <xdr:row>101</xdr:row>
      <xdr:rowOff>66675</xdr:rowOff>
    </xdr:from>
    <xdr:to>
      <xdr:col>16</xdr:col>
      <xdr:colOff>742950</xdr:colOff>
      <xdr:row>117</xdr:row>
      <xdr:rowOff>133350</xdr:rowOff>
    </xdr:to>
    <xdr:graphicFrame>
      <xdr:nvGraphicFramePr>
        <xdr:cNvPr id="4" name="Chart 51"/>
        <xdr:cNvGraphicFramePr/>
      </xdr:nvGraphicFramePr>
      <xdr:xfrm>
        <a:off x="4476750" y="14859000"/>
        <a:ext cx="4495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8</xdr:col>
      <xdr:colOff>371475</xdr:colOff>
      <xdr:row>117</xdr:row>
      <xdr:rowOff>133350</xdr:rowOff>
    </xdr:to>
    <xdr:graphicFrame>
      <xdr:nvGraphicFramePr>
        <xdr:cNvPr id="5" name="Chart 52"/>
        <xdr:cNvGraphicFramePr/>
      </xdr:nvGraphicFramePr>
      <xdr:xfrm>
        <a:off x="0" y="14849475"/>
        <a:ext cx="44862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752475</xdr:colOff>
      <xdr:row>10</xdr:row>
      <xdr:rowOff>9525</xdr:rowOff>
    </xdr:from>
    <xdr:to>
      <xdr:col>35</xdr:col>
      <xdr:colOff>676275</xdr:colOff>
      <xdr:row>28</xdr:row>
      <xdr:rowOff>161925</xdr:rowOff>
    </xdr:to>
    <xdr:graphicFrame>
      <xdr:nvGraphicFramePr>
        <xdr:cNvPr id="1" name="Chart 14"/>
        <xdr:cNvGraphicFramePr/>
      </xdr:nvGraphicFramePr>
      <xdr:xfrm>
        <a:off x="19621500" y="1790700"/>
        <a:ext cx="4495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381000</xdr:colOff>
      <xdr:row>79</xdr:row>
      <xdr:rowOff>161925</xdr:rowOff>
    </xdr:from>
    <xdr:to>
      <xdr:col>16</xdr:col>
      <xdr:colOff>561975</xdr:colOff>
      <xdr:row>96</xdr:row>
      <xdr:rowOff>104775</xdr:rowOff>
    </xdr:to>
    <xdr:graphicFrame>
      <xdr:nvGraphicFramePr>
        <xdr:cNvPr id="2" name="Chart 15"/>
        <xdr:cNvGraphicFramePr/>
      </xdr:nvGraphicFramePr>
      <xdr:xfrm>
        <a:off x="4829175" y="13182600"/>
        <a:ext cx="46863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7</xdr:col>
      <xdr:colOff>428625</xdr:colOff>
      <xdr:row>115</xdr:row>
      <xdr:rowOff>123825</xdr:rowOff>
    </xdr:to>
    <xdr:graphicFrame>
      <xdr:nvGraphicFramePr>
        <xdr:cNvPr id="3" name="Chart 16"/>
        <xdr:cNvGraphicFramePr/>
      </xdr:nvGraphicFramePr>
      <xdr:xfrm>
        <a:off x="0" y="16278225"/>
        <a:ext cx="43243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99</xdr:row>
      <xdr:rowOff>0</xdr:rowOff>
    </xdr:from>
    <xdr:to>
      <xdr:col>16</xdr:col>
      <xdr:colOff>161925</xdr:colOff>
      <xdr:row>115</xdr:row>
      <xdr:rowOff>123825</xdr:rowOff>
    </xdr:to>
    <xdr:graphicFrame>
      <xdr:nvGraphicFramePr>
        <xdr:cNvPr id="4" name="Chart 18"/>
        <xdr:cNvGraphicFramePr/>
      </xdr:nvGraphicFramePr>
      <xdr:xfrm>
        <a:off x="4448175" y="16278225"/>
        <a:ext cx="46672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47625</xdr:colOff>
      <xdr:row>12</xdr:row>
      <xdr:rowOff>95250</xdr:rowOff>
    </xdr:from>
    <xdr:to>
      <xdr:col>44</xdr:col>
      <xdr:colOff>142875</xdr:colOff>
      <xdr:row>29</xdr:row>
      <xdr:rowOff>19050</xdr:rowOff>
    </xdr:to>
    <xdr:graphicFrame>
      <xdr:nvGraphicFramePr>
        <xdr:cNvPr id="5" name="Chart 19"/>
        <xdr:cNvGraphicFramePr/>
      </xdr:nvGraphicFramePr>
      <xdr:xfrm>
        <a:off x="25774650" y="2200275"/>
        <a:ext cx="4667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79</xdr:row>
      <xdr:rowOff>142875</xdr:rowOff>
    </xdr:from>
    <xdr:to>
      <xdr:col>8</xdr:col>
      <xdr:colOff>342900</xdr:colOff>
      <xdr:row>98</xdr:row>
      <xdr:rowOff>133350</xdr:rowOff>
    </xdr:to>
    <xdr:graphicFrame>
      <xdr:nvGraphicFramePr>
        <xdr:cNvPr id="6" name="Chart 20"/>
        <xdr:cNvGraphicFramePr/>
      </xdr:nvGraphicFramePr>
      <xdr:xfrm>
        <a:off x="104775" y="13163550"/>
        <a:ext cx="468630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325475"/>
        <a:ext cx="7620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2" name="Chart 3"/>
        <xdr:cNvGraphicFramePr/>
      </xdr:nvGraphicFramePr>
      <xdr:xfrm>
        <a:off x="0" y="13325475"/>
        <a:ext cx="7620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657225</xdr:colOff>
      <xdr:row>5</xdr:row>
      <xdr:rowOff>142875</xdr:rowOff>
    </xdr:from>
    <xdr:to>
      <xdr:col>26</xdr:col>
      <xdr:colOff>752475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5897225" y="981075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323850</xdr:colOff>
      <xdr:row>110</xdr:row>
      <xdr:rowOff>95250</xdr:rowOff>
    </xdr:from>
    <xdr:to>
      <xdr:col>14</xdr:col>
      <xdr:colOff>419100</xdr:colOff>
      <xdr:row>127</xdr:row>
      <xdr:rowOff>38100</xdr:rowOff>
    </xdr:to>
    <xdr:graphicFrame>
      <xdr:nvGraphicFramePr>
        <xdr:cNvPr id="4" name="Chart 6"/>
        <xdr:cNvGraphicFramePr/>
      </xdr:nvGraphicFramePr>
      <xdr:xfrm>
        <a:off x="6419850" y="18097500"/>
        <a:ext cx="46672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295275</xdr:colOff>
      <xdr:row>127</xdr:row>
      <xdr:rowOff>142875</xdr:rowOff>
    </xdr:from>
    <xdr:to>
      <xdr:col>14</xdr:col>
      <xdr:colOff>390525</xdr:colOff>
      <xdr:row>144</xdr:row>
      <xdr:rowOff>85725</xdr:rowOff>
    </xdr:to>
    <xdr:graphicFrame>
      <xdr:nvGraphicFramePr>
        <xdr:cNvPr id="5" name="Chart 7"/>
        <xdr:cNvGraphicFramePr/>
      </xdr:nvGraphicFramePr>
      <xdr:xfrm>
        <a:off x="6391275" y="20974050"/>
        <a:ext cx="4667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</xdr:colOff>
      <xdr:row>149</xdr:row>
      <xdr:rowOff>38100</xdr:rowOff>
    </xdr:from>
    <xdr:to>
      <xdr:col>13</xdr:col>
      <xdr:colOff>114300</xdr:colOff>
      <xdr:row>165</xdr:row>
      <xdr:rowOff>142875</xdr:rowOff>
    </xdr:to>
    <xdr:graphicFrame>
      <xdr:nvGraphicFramePr>
        <xdr:cNvPr id="6" name="Chart 8"/>
        <xdr:cNvGraphicFramePr/>
      </xdr:nvGraphicFramePr>
      <xdr:xfrm>
        <a:off x="5353050" y="24431625"/>
        <a:ext cx="46672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5\FM_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  <sheetDataSet>
      <sheetData sheetId="1">
        <row r="6">
          <cell r="Y6" t="str">
            <v>dP1, mb</v>
          </cell>
        </row>
        <row r="7">
          <cell r="X7">
            <v>233</v>
          </cell>
          <cell r="Y7">
            <v>5.8942</v>
          </cell>
        </row>
        <row r="8">
          <cell r="X8">
            <v>238</v>
          </cell>
          <cell r="Y8">
            <v>5.8942</v>
          </cell>
        </row>
        <row r="9">
          <cell r="X9">
            <v>243</v>
          </cell>
          <cell r="Y9">
            <v>5.8751</v>
          </cell>
        </row>
        <row r="10">
          <cell r="X10">
            <v>248</v>
          </cell>
          <cell r="Y10">
            <v>5.8751</v>
          </cell>
        </row>
        <row r="11">
          <cell r="X11">
            <v>253</v>
          </cell>
          <cell r="Y11">
            <v>5.8417</v>
          </cell>
        </row>
        <row r="12">
          <cell r="X12">
            <v>258</v>
          </cell>
          <cell r="Y12">
            <v>5.8417</v>
          </cell>
        </row>
        <row r="13">
          <cell r="X13">
            <v>263</v>
          </cell>
          <cell r="Y13">
            <v>5.8042</v>
          </cell>
        </row>
        <row r="14">
          <cell r="X14">
            <v>268</v>
          </cell>
          <cell r="Y14">
            <v>5.8042</v>
          </cell>
        </row>
        <row r="15">
          <cell r="X15">
            <v>273</v>
          </cell>
          <cell r="Y15">
            <v>5.7881</v>
          </cell>
        </row>
        <row r="16">
          <cell r="X16">
            <v>278</v>
          </cell>
          <cell r="Y16">
            <v>5.7881</v>
          </cell>
        </row>
        <row r="17">
          <cell r="X17">
            <v>283</v>
          </cell>
          <cell r="Y17">
            <v>5.7536</v>
          </cell>
        </row>
        <row r="18">
          <cell r="X18">
            <v>288</v>
          </cell>
          <cell r="Y18">
            <v>5.7536</v>
          </cell>
        </row>
        <row r="19">
          <cell r="X19">
            <v>293</v>
          </cell>
          <cell r="Y19">
            <v>5.7105</v>
          </cell>
        </row>
        <row r="20">
          <cell r="X20">
            <v>298</v>
          </cell>
          <cell r="Y20">
            <v>5.7105</v>
          </cell>
        </row>
        <row r="21">
          <cell r="X21">
            <v>303</v>
          </cell>
          <cell r="Y21">
            <v>5.6893</v>
          </cell>
        </row>
        <row r="22">
          <cell r="X22">
            <v>308</v>
          </cell>
          <cell r="Y22">
            <v>5.6893</v>
          </cell>
        </row>
        <row r="23">
          <cell r="X23">
            <v>313</v>
          </cell>
          <cell r="Y23">
            <v>5.6582</v>
          </cell>
        </row>
        <row r="24">
          <cell r="X24">
            <v>318</v>
          </cell>
          <cell r="Y24">
            <v>5.6582</v>
          </cell>
        </row>
        <row r="25">
          <cell r="X25">
            <v>323</v>
          </cell>
          <cell r="Y25">
            <v>5.6277</v>
          </cell>
        </row>
        <row r="26">
          <cell r="X26">
            <v>328</v>
          </cell>
          <cell r="Y26">
            <v>5.6277</v>
          </cell>
        </row>
        <row r="27">
          <cell r="X27">
            <v>333</v>
          </cell>
          <cell r="Y27">
            <v>5.5932</v>
          </cell>
        </row>
        <row r="28">
          <cell r="X28">
            <v>338</v>
          </cell>
          <cell r="Y28">
            <v>5.5932</v>
          </cell>
        </row>
        <row r="29">
          <cell r="X29">
            <v>343</v>
          </cell>
          <cell r="Y29">
            <v>5.5756</v>
          </cell>
        </row>
        <row r="30">
          <cell r="X30">
            <v>348</v>
          </cell>
          <cell r="Y30">
            <v>5.5756</v>
          </cell>
        </row>
        <row r="31">
          <cell r="X31">
            <v>353</v>
          </cell>
          <cell r="Y31">
            <v>5.518</v>
          </cell>
        </row>
        <row r="32">
          <cell r="X32">
            <v>358</v>
          </cell>
          <cell r="Y32">
            <v>5.518</v>
          </cell>
        </row>
        <row r="33">
          <cell r="X33">
            <v>363</v>
          </cell>
          <cell r="Y33">
            <v>5.5031</v>
          </cell>
        </row>
        <row r="34">
          <cell r="X34">
            <v>368</v>
          </cell>
          <cell r="Y34">
            <v>5.5031</v>
          </cell>
        </row>
        <row r="35">
          <cell r="X35">
            <v>373</v>
          </cell>
          <cell r="Y35">
            <v>5.4715</v>
          </cell>
        </row>
        <row r="36">
          <cell r="X36">
            <v>378</v>
          </cell>
          <cell r="Y36">
            <v>5.4715</v>
          </cell>
        </row>
        <row r="37">
          <cell r="X37">
            <v>383</v>
          </cell>
          <cell r="Y37">
            <v>5.4252</v>
          </cell>
        </row>
        <row r="38">
          <cell r="X38">
            <v>388</v>
          </cell>
          <cell r="Y38">
            <v>5.4252</v>
          </cell>
        </row>
        <row r="39">
          <cell r="X39">
            <v>393</v>
          </cell>
          <cell r="Y39">
            <v>5.4052</v>
          </cell>
        </row>
        <row r="40">
          <cell r="X40">
            <v>398</v>
          </cell>
          <cell r="Y40">
            <v>5.4052</v>
          </cell>
        </row>
        <row r="41">
          <cell r="X41">
            <v>403</v>
          </cell>
          <cell r="Y41">
            <v>5.3703</v>
          </cell>
        </row>
        <row r="42">
          <cell r="X42">
            <v>408</v>
          </cell>
          <cell r="Y42">
            <v>5.3703</v>
          </cell>
        </row>
        <row r="43">
          <cell r="X43">
            <v>413</v>
          </cell>
          <cell r="Y43">
            <v>5.3526</v>
          </cell>
        </row>
        <row r="44">
          <cell r="X44">
            <v>418</v>
          </cell>
          <cell r="Y44">
            <v>5.3526</v>
          </cell>
        </row>
        <row r="45">
          <cell r="X45">
            <v>423</v>
          </cell>
          <cell r="Y45">
            <v>5.3139</v>
          </cell>
        </row>
        <row r="46">
          <cell r="X46">
            <v>428</v>
          </cell>
          <cell r="Y46">
            <v>5.3139</v>
          </cell>
        </row>
        <row r="47">
          <cell r="X47">
            <v>433</v>
          </cell>
          <cell r="Y47">
            <v>5.3032</v>
          </cell>
        </row>
        <row r="48">
          <cell r="X48">
            <v>438</v>
          </cell>
          <cell r="Y48">
            <v>5.3032</v>
          </cell>
        </row>
        <row r="49">
          <cell r="X49">
            <v>443</v>
          </cell>
          <cell r="Y49">
            <v>5.2489</v>
          </cell>
        </row>
        <row r="50">
          <cell r="X50">
            <v>448</v>
          </cell>
          <cell r="Y50">
            <v>5.2489</v>
          </cell>
        </row>
        <row r="51">
          <cell r="X51">
            <v>453</v>
          </cell>
          <cell r="Y51">
            <v>5.2148</v>
          </cell>
        </row>
        <row r="52">
          <cell r="X52">
            <v>458</v>
          </cell>
          <cell r="Y52">
            <v>5.2148</v>
          </cell>
        </row>
        <row r="53">
          <cell r="X53">
            <v>463</v>
          </cell>
          <cell r="Y53">
            <v>5.1764</v>
          </cell>
        </row>
        <row r="54">
          <cell r="X54">
            <v>468</v>
          </cell>
          <cell r="Y54">
            <v>5.1764</v>
          </cell>
        </row>
        <row r="55">
          <cell r="X55">
            <v>473</v>
          </cell>
          <cell r="Y55">
            <v>5.1719</v>
          </cell>
        </row>
        <row r="56">
          <cell r="X56">
            <v>478</v>
          </cell>
          <cell r="Y56">
            <v>5.1719</v>
          </cell>
        </row>
        <row r="57">
          <cell r="X57">
            <v>483</v>
          </cell>
          <cell r="Y57">
            <v>5.1166</v>
          </cell>
        </row>
        <row r="58">
          <cell r="X58">
            <v>488</v>
          </cell>
          <cell r="Y58">
            <v>5.1166</v>
          </cell>
        </row>
        <row r="59">
          <cell r="X59">
            <v>493</v>
          </cell>
          <cell r="Y59">
            <v>5.0812</v>
          </cell>
        </row>
        <row r="60">
          <cell r="X60">
            <v>498</v>
          </cell>
          <cell r="Y60">
            <v>5.0812</v>
          </cell>
        </row>
        <row r="61">
          <cell r="X61">
            <v>503</v>
          </cell>
          <cell r="Y61">
            <v>5.0562</v>
          </cell>
        </row>
        <row r="62">
          <cell r="X62">
            <v>508</v>
          </cell>
          <cell r="Y62">
            <v>5.0562</v>
          </cell>
        </row>
        <row r="63">
          <cell r="X63">
            <v>513</v>
          </cell>
          <cell r="Y63">
            <v>5.0289</v>
          </cell>
        </row>
        <row r="64">
          <cell r="X64">
            <v>518</v>
          </cell>
          <cell r="Y64">
            <v>5.0289</v>
          </cell>
        </row>
        <row r="65">
          <cell r="X65">
            <v>523</v>
          </cell>
          <cell r="Y65">
            <v>5.0012</v>
          </cell>
        </row>
        <row r="66">
          <cell r="X66">
            <v>528</v>
          </cell>
          <cell r="Y66">
            <v>5.0012</v>
          </cell>
        </row>
        <row r="67">
          <cell r="X67">
            <v>533</v>
          </cell>
          <cell r="Y67">
            <v>4.9609</v>
          </cell>
        </row>
        <row r="68">
          <cell r="X68">
            <v>538</v>
          </cell>
          <cell r="Y68">
            <v>4.9609</v>
          </cell>
        </row>
        <row r="69">
          <cell r="X69">
            <v>543</v>
          </cell>
          <cell r="Y69">
            <v>4.9455</v>
          </cell>
        </row>
        <row r="70">
          <cell r="X70">
            <v>548</v>
          </cell>
          <cell r="Y70">
            <v>4.9455</v>
          </cell>
        </row>
        <row r="71">
          <cell r="X71">
            <v>553</v>
          </cell>
          <cell r="Y71">
            <v>4.9148</v>
          </cell>
        </row>
        <row r="72">
          <cell r="X72">
            <v>558</v>
          </cell>
          <cell r="Y72">
            <v>4.9148</v>
          </cell>
        </row>
        <row r="73">
          <cell r="X73">
            <v>563</v>
          </cell>
          <cell r="Y73">
            <v>4.8814</v>
          </cell>
        </row>
        <row r="74">
          <cell r="X74">
            <v>568</v>
          </cell>
          <cell r="Y74">
            <v>4.8814</v>
          </cell>
        </row>
        <row r="75">
          <cell r="X75">
            <v>573</v>
          </cell>
          <cell r="Y75">
            <v>4.8737</v>
          </cell>
        </row>
        <row r="76">
          <cell r="X76">
            <v>578</v>
          </cell>
          <cell r="Y76">
            <v>4.8737</v>
          </cell>
        </row>
        <row r="77">
          <cell r="X77">
            <v>583</v>
          </cell>
          <cell r="Y77">
            <v>4.8315</v>
          </cell>
        </row>
        <row r="78">
          <cell r="X78">
            <v>588</v>
          </cell>
          <cell r="Y78">
            <v>4.8315</v>
          </cell>
        </row>
        <row r="79">
          <cell r="X79">
            <v>593</v>
          </cell>
          <cell r="Y79">
            <v>4.8135</v>
          </cell>
        </row>
        <row r="80">
          <cell r="X80">
            <v>598</v>
          </cell>
          <cell r="Y80">
            <v>4.8135</v>
          </cell>
        </row>
        <row r="81">
          <cell r="X81">
            <v>603</v>
          </cell>
          <cell r="Y81">
            <v>4.7851</v>
          </cell>
        </row>
        <row r="82">
          <cell r="X82">
            <v>608</v>
          </cell>
          <cell r="Y82">
            <v>4.7851</v>
          </cell>
        </row>
        <row r="83">
          <cell r="X83">
            <v>613</v>
          </cell>
          <cell r="Y83">
            <v>4.7326</v>
          </cell>
        </row>
        <row r="84">
          <cell r="X84">
            <v>618</v>
          </cell>
          <cell r="Y84">
            <v>4.7326</v>
          </cell>
        </row>
        <row r="85">
          <cell r="X85">
            <v>623</v>
          </cell>
          <cell r="Y85">
            <v>4.7077</v>
          </cell>
        </row>
        <row r="86">
          <cell r="X86">
            <v>628</v>
          </cell>
          <cell r="Y86">
            <v>4.7077</v>
          </cell>
        </row>
        <row r="87">
          <cell r="X87">
            <v>633</v>
          </cell>
          <cell r="Y87">
            <v>4.6793</v>
          </cell>
        </row>
        <row r="88">
          <cell r="X88">
            <v>638</v>
          </cell>
          <cell r="Y88">
            <v>4.6793</v>
          </cell>
        </row>
        <row r="89">
          <cell r="X89">
            <v>643</v>
          </cell>
          <cell r="Y89">
            <v>4.6509</v>
          </cell>
        </row>
        <row r="90">
          <cell r="X90">
            <v>648</v>
          </cell>
          <cell r="Y90">
            <v>4.6509</v>
          </cell>
        </row>
        <row r="91">
          <cell r="X91">
            <v>653</v>
          </cell>
          <cell r="Y91">
            <v>4.6248</v>
          </cell>
        </row>
        <row r="92">
          <cell r="X92">
            <v>658</v>
          </cell>
          <cell r="Y92">
            <v>4.6248</v>
          </cell>
        </row>
        <row r="93">
          <cell r="X93">
            <v>663</v>
          </cell>
          <cell r="Y93">
            <v>4.6136</v>
          </cell>
        </row>
        <row r="94">
          <cell r="X94">
            <v>668</v>
          </cell>
          <cell r="Y94">
            <v>4.6136</v>
          </cell>
        </row>
        <row r="95">
          <cell r="X95">
            <v>673</v>
          </cell>
          <cell r="Y95">
            <v>4.5808</v>
          </cell>
        </row>
        <row r="96">
          <cell r="X96">
            <v>678</v>
          </cell>
          <cell r="Y96">
            <v>4.5808</v>
          </cell>
        </row>
        <row r="97">
          <cell r="X97">
            <v>683</v>
          </cell>
          <cell r="Y97">
            <v>4.5495</v>
          </cell>
        </row>
        <row r="98">
          <cell r="X98">
            <v>688</v>
          </cell>
          <cell r="Y98">
            <v>4.5495</v>
          </cell>
        </row>
        <row r="99">
          <cell r="X99">
            <v>693</v>
          </cell>
          <cell r="Y99">
            <v>4.519</v>
          </cell>
        </row>
        <row r="100">
          <cell r="X100">
            <v>698</v>
          </cell>
          <cell r="Y100">
            <v>4.519</v>
          </cell>
        </row>
        <row r="101">
          <cell r="X101">
            <v>703</v>
          </cell>
          <cell r="Y101">
            <v>4.5014</v>
          </cell>
        </row>
        <row r="102">
          <cell r="X102">
            <v>708</v>
          </cell>
          <cell r="Y102">
            <v>4.5014</v>
          </cell>
        </row>
        <row r="103">
          <cell r="X103">
            <v>713</v>
          </cell>
          <cell r="Y103">
            <v>4.4589</v>
          </cell>
        </row>
        <row r="104">
          <cell r="X104">
            <v>718</v>
          </cell>
          <cell r="Y104">
            <v>4.4589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57">
      <selection activeCell="Q125" sqref="Q125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203">
        <v>0.41891146057248074</v>
      </c>
    </row>
    <row r="3" spans="4:7" ht="12.75">
      <c r="D3" s="1" t="s">
        <v>11</v>
      </c>
      <c r="E3" s="5">
        <v>80.8</v>
      </c>
      <c r="F3" s="3"/>
      <c r="G3" s="204">
        <v>80</v>
      </c>
    </row>
    <row r="4" spans="4:5" ht="14.25">
      <c r="D4" s="355" t="s">
        <v>2</v>
      </c>
      <c r="E4" s="355"/>
    </row>
    <row r="6" spans="1:16" ht="13.5" thickBot="1">
      <c r="A6" s="78" t="s">
        <v>12</v>
      </c>
      <c r="B6" s="363" t="s">
        <v>81</v>
      </c>
      <c r="C6" s="364"/>
      <c r="D6" s="6"/>
      <c r="E6" s="6"/>
      <c r="F6" s="6"/>
      <c r="G6" s="6"/>
      <c r="H6" s="6"/>
      <c r="N6" s="78" t="s">
        <v>12</v>
      </c>
      <c r="O6" s="363" t="s">
        <v>81</v>
      </c>
      <c r="P6" s="364"/>
    </row>
    <row r="7" spans="1:16" ht="14.25" thickBot="1" thickTop="1">
      <c r="A7" s="72" t="s">
        <v>9</v>
      </c>
      <c r="B7" s="365" t="s">
        <v>84</v>
      </c>
      <c r="C7" s="366"/>
      <c r="D7" s="366"/>
      <c r="E7" s="366"/>
      <c r="F7" s="366"/>
      <c r="G7" s="366"/>
      <c r="H7" s="367"/>
      <c r="I7" s="365" t="s">
        <v>85</v>
      </c>
      <c r="J7" s="366"/>
      <c r="K7" s="366"/>
      <c r="L7" s="366"/>
      <c r="M7" s="366"/>
      <c r="N7" s="366"/>
      <c r="O7" s="368"/>
      <c r="P7" s="120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1"/>
      <c r="P8" s="118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9" t="s">
        <v>0</v>
      </c>
    </row>
    <row r="10" spans="1:16" s="122" customFormat="1" ht="10.5" customHeight="1">
      <c r="A10" s="34">
        <v>0</v>
      </c>
      <c r="B10" s="166"/>
      <c r="C10" s="167">
        <v>5.816</v>
      </c>
      <c r="D10" s="157">
        <f>$E$2*($E$3/C10)^2</f>
        <v>73.84462536587395</v>
      </c>
      <c r="E10" s="168"/>
      <c r="F10" s="167">
        <v>5.947</v>
      </c>
      <c r="G10" s="157">
        <f>$E$2*($E$3/F10)^2</f>
        <v>70.6271709160982</v>
      </c>
      <c r="H10" s="169"/>
      <c r="I10" s="166"/>
      <c r="J10" s="170">
        <v>5.862</v>
      </c>
      <c r="K10" s="157">
        <f>$E$2*($E$3/J10)^2</f>
        <v>72.69023268136547</v>
      </c>
      <c r="L10" s="166"/>
      <c r="M10" s="170">
        <v>5.764</v>
      </c>
      <c r="N10" s="157">
        <f>$E$2*($E$3/M10)^2</f>
        <v>75.18301588119513</v>
      </c>
      <c r="O10" s="171"/>
      <c r="P10" s="33">
        <v>0</v>
      </c>
    </row>
    <row r="11" spans="1:16" s="122" customFormat="1" ht="10.5" customHeight="1">
      <c r="A11" s="37">
        <v>1</v>
      </c>
      <c r="B11" s="155"/>
      <c r="C11" s="156">
        <v>6.02</v>
      </c>
      <c r="D11" s="157">
        <f aca="true" t="shared" si="0" ref="D11:D73">$E$2*($E$3/C11)^2</f>
        <v>68.92467147161732</v>
      </c>
      <c r="E11" s="158"/>
      <c r="F11" s="156">
        <v>5.682</v>
      </c>
      <c r="G11" s="157">
        <f aca="true" t="shared" si="1" ref="G11:G73">$E$2*($E$3/F11)^2</f>
        <v>77.36868732484966</v>
      </c>
      <c r="H11" s="159"/>
      <c r="I11" s="155"/>
      <c r="J11" s="156">
        <v>5.883</v>
      </c>
      <c r="K11" s="157">
        <f aca="true" t="shared" si="2" ref="K11:K73">$E$2*($E$3/J11)^2</f>
        <v>72.17220773061555</v>
      </c>
      <c r="L11" s="155"/>
      <c r="M11" s="156">
        <v>5.879</v>
      </c>
      <c r="N11" s="157">
        <f aca="true" t="shared" si="3" ref="N11:N73">$E$2*($E$3/M11)^2</f>
        <v>72.27045132343909</v>
      </c>
      <c r="O11" s="160"/>
      <c r="P11" s="123">
        <v>1</v>
      </c>
    </row>
    <row r="12" spans="1:16" s="122" customFormat="1" ht="10.5" customHeight="1">
      <c r="A12" s="37">
        <v>2</v>
      </c>
      <c r="B12" s="155"/>
      <c r="C12" s="156">
        <v>5.864</v>
      </c>
      <c r="D12" s="157">
        <f t="shared" si="0"/>
        <v>72.6406570765454</v>
      </c>
      <c r="E12" s="158"/>
      <c r="F12" s="156">
        <v>5.998</v>
      </c>
      <c r="G12" s="157">
        <f t="shared" si="1"/>
        <v>69.43121487311375</v>
      </c>
      <c r="H12" s="159"/>
      <c r="I12" s="155"/>
      <c r="J12" s="156">
        <v>5.813</v>
      </c>
      <c r="K12" s="157">
        <f t="shared" si="2"/>
        <v>73.92086518738188</v>
      </c>
      <c r="L12" s="155"/>
      <c r="M12" s="156">
        <v>5.903</v>
      </c>
      <c r="N12" s="157">
        <f t="shared" si="3"/>
        <v>71.68398178365477</v>
      </c>
      <c r="O12" s="160"/>
      <c r="P12" s="123">
        <v>2</v>
      </c>
    </row>
    <row r="13" spans="1:16" s="122" customFormat="1" ht="10.5" customHeight="1">
      <c r="A13" s="37">
        <v>3</v>
      </c>
      <c r="B13" s="155"/>
      <c r="C13" s="156">
        <v>5.837</v>
      </c>
      <c r="D13" s="157">
        <f t="shared" si="0"/>
        <v>73.31423387733852</v>
      </c>
      <c r="E13" s="158"/>
      <c r="F13" s="156">
        <v>5.975</v>
      </c>
      <c r="G13" s="157">
        <f t="shared" si="1"/>
        <v>69.9667768841582</v>
      </c>
      <c r="H13" s="159"/>
      <c r="I13" s="155"/>
      <c r="J13" s="277">
        <v>6.224</v>
      </c>
      <c r="K13" s="278">
        <f t="shared" si="2"/>
        <v>64.48051823606768</v>
      </c>
      <c r="L13" s="155"/>
      <c r="M13" s="156">
        <v>5.889</v>
      </c>
      <c r="N13" s="157">
        <f t="shared" si="3"/>
        <v>72.02521752898423</v>
      </c>
      <c r="O13" s="160" t="s">
        <v>86</v>
      </c>
      <c r="P13" s="123">
        <v>3</v>
      </c>
    </row>
    <row r="14" spans="1:16" s="122" customFormat="1" ht="10.5" customHeight="1">
      <c r="A14" s="37">
        <v>4</v>
      </c>
      <c r="B14" s="155"/>
      <c r="C14" s="156">
        <v>5.889</v>
      </c>
      <c r="D14" s="157">
        <f t="shared" si="0"/>
        <v>72.02521752898423</v>
      </c>
      <c r="E14" s="158"/>
      <c r="F14" s="156">
        <v>5.975</v>
      </c>
      <c r="G14" s="157">
        <f t="shared" si="1"/>
        <v>69.9667768841582</v>
      </c>
      <c r="H14" s="159"/>
      <c r="I14" s="155"/>
      <c r="J14" s="156">
        <v>5.885</v>
      </c>
      <c r="K14" s="157">
        <f t="shared" si="2"/>
        <v>72.12316103972414</v>
      </c>
      <c r="L14" s="155"/>
      <c r="M14" s="156">
        <v>5.876</v>
      </c>
      <c r="N14" s="157">
        <f t="shared" si="3"/>
        <v>72.34426572120626</v>
      </c>
      <c r="O14" s="160"/>
      <c r="P14" s="123">
        <v>4</v>
      </c>
    </row>
    <row r="15" spans="1:16" s="122" customFormat="1" ht="10.5" customHeight="1">
      <c r="A15" s="37">
        <v>5</v>
      </c>
      <c r="B15" s="155"/>
      <c r="C15" s="156">
        <v>5.866</v>
      </c>
      <c r="D15" s="157">
        <f t="shared" si="0"/>
        <v>72.59113217116581</v>
      </c>
      <c r="E15" s="158"/>
      <c r="F15" s="156">
        <v>6.092</v>
      </c>
      <c r="G15" s="157">
        <f t="shared" si="1"/>
        <v>67.30508823127455</v>
      </c>
      <c r="H15" s="159"/>
      <c r="I15" s="155"/>
      <c r="J15" s="156">
        <v>5.863</v>
      </c>
      <c r="K15" s="157">
        <f t="shared" si="2"/>
        <v>72.6654385372015</v>
      </c>
      <c r="L15" s="155"/>
      <c r="M15" s="156">
        <v>5.771</v>
      </c>
      <c r="N15" s="157">
        <f t="shared" si="3"/>
        <v>75.00073830994491</v>
      </c>
      <c r="O15" s="160"/>
      <c r="P15" s="123">
        <v>5</v>
      </c>
    </row>
    <row r="16" spans="1:16" s="122" customFormat="1" ht="10.5" customHeight="1">
      <c r="A16" s="37">
        <v>6</v>
      </c>
      <c r="B16" s="155"/>
      <c r="C16" s="156">
        <v>5.802</v>
      </c>
      <c r="D16" s="157">
        <f t="shared" si="0"/>
        <v>74.20142372663041</v>
      </c>
      <c r="E16" s="158"/>
      <c r="F16" s="156">
        <v>6.029</v>
      </c>
      <c r="G16" s="157">
        <f t="shared" si="1"/>
        <v>68.71904564990119</v>
      </c>
      <c r="H16" s="159"/>
      <c r="I16" s="155"/>
      <c r="J16" s="156">
        <v>5.87</v>
      </c>
      <c r="K16" s="157">
        <f t="shared" si="2"/>
        <v>72.49223418241338</v>
      </c>
      <c r="L16" s="155"/>
      <c r="M16" s="156">
        <v>5.954</v>
      </c>
      <c r="N16" s="157">
        <f t="shared" si="3"/>
        <v>70.46119860369427</v>
      </c>
      <c r="O16" s="160"/>
      <c r="P16" s="123">
        <v>6</v>
      </c>
    </row>
    <row r="17" spans="1:16" s="122" customFormat="1" ht="10.5" customHeight="1">
      <c r="A17" s="37">
        <v>7</v>
      </c>
      <c r="B17" s="155"/>
      <c r="C17" s="156">
        <v>5.862</v>
      </c>
      <c r="D17" s="157">
        <f t="shared" si="0"/>
        <v>72.69023268136547</v>
      </c>
      <c r="E17" s="158"/>
      <c r="F17" s="156">
        <v>5.956</v>
      </c>
      <c r="G17" s="157">
        <f t="shared" si="1"/>
        <v>70.41388539461761</v>
      </c>
      <c r="H17" s="159"/>
      <c r="I17" s="155"/>
      <c r="J17" s="156">
        <v>5.831</v>
      </c>
      <c r="K17" s="157">
        <f t="shared" si="2"/>
        <v>73.46518970672275</v>
      </c>
      <c r="L17" s="155"/>
      <c r="M17" s="156">
        <v>5.929</v>
      </c>
      <c r="N17" s="157">
        <f t="shared" si="3"/>
        <v>71.0566594793321</v>
      </c>
      <c r="O17" s="160"/>
      <c r="P17" s="123">
        <v>7</v>
      </c>
    </row>
    <row r="18" spans="1:16" s="122" customFormat="1" ht="10.5" customHeight="1">
      <c r="A18" s="37">
        <v>8</v>
      </c>
      <c r="B18" s="155"/>
      <c r="C18" s="156">
        <v>5.978</v>
      </c>
      <c r="D18" s="157">
        <f t="shared" si="0"/>
        <v>69.89657023897483</v>
      </c>
      <c r="E18" s="158"/>
      <c r="F18" s="156">
        <v>5.986</v>
      </c>
      <c r="G18" s="157">
        <f t="shared" si="1"/>
        <v>69.70986829833147</v>
      </c>
      <c r="H18" s="159"/>
      <c r="I18" s="155"/>
      <c r="J18" s="156">
        <v>5.884</v>
      </c>
      <c r="K18" s="157">
        <f t="shared" si="2"/>
        <v>72.14767813346728</v>
      </c>
      <c r="L18" s="155"/>
      <c r="M18" s="156">
        <v>5.95</v>
      </c>
      <c r="N18" s="157">
        <f t="shared" si="3"/>
        <v>70.55596819433656</v>
      </c>
      <c r="O18" s="160"/>
      <c r="P18" s="123">
        <v>8</v>
      </c>
    </row>
    <row r="19" spans="1:16" s="122" customFormat="1" ht="10.5" customHeight="1">
      <c r="A19" s="37">
        <v>9</v>
      </c>
      <c r="B19" s="155"/>
      <c r="C19" s="156">
        <v>5.913</v>
      </c>
      <c r="D19" s="157">
        <f t="shared" si="0"/>
        <v>71.44172449900637</v>
      </c>
      <c r="E19" s="158"/>
      <c r="F19" s="156">
        <v>5.891</v>
      </c>
      <c r="G19" s="157">
        <f t="shared" si="1"/>
        <v>71.97632057348282</v>
      </c>
      <c r="H19" s="159"/>
      <c r="I19" s="155"/>
      <c r="J19" s="156">
        <v>5.882</v>
      </c>
      <c r="K19" s="157">
        <f t="shared" si="2"/>
        <v>72.19674983967246</v>
      </c>
      <c r="L19" s="155"/>
      <c r="M19" s="156">
        <v>5.916</v>
      </c>
      <c r="N19" s="157">
        <f t="shared" si="3"/>
        <v>71.36928676019147</v>
      </c>
      <c r="O19" s="160"/>
      <c r="P19" s="123">
        <v>9</v>
      </c>
    </row>
    <row r="20" spans="1:16" s="122" customFormat="1" ht="10.5" customHeight="1">
      <c r="A20" s="37">
        <v>10</v>
      </c>
      <c r="B20" s="155"/>
      <c r="C20" s="156">
        <v>5.866</v>
      </c>
      <c r="D20" s="157">
        <f t="shared" si="0"/>
        <v>72.59113217116581</v>
      </c>
      <c r="E20" s="158"/>
      <c r="F20" s="156">
        <v>5.847</v>
      </c>
      <c r="G20" s="157">
        <f t="shared" si="1"/>
        <v>73.063672769118</v>
      </c>
      <c r="H20" s="159"/>
      <c r="I20" s="155"/>
      <c r="J20" s="156">
        <v>5.893</v>
      </c>
      <c r="K20" s="157">
        <f t="shared" si="2"/>
        <v>71.92747339431698</v>
      </c>
      <c r="L20" s="155"/>
      <c r="M20" s="156">
        <v>5.894</v>
      </c>
      <c r="N20" s="157">
        <f t="shared" si="3"/>
        <v>71.90306844974943</v>
      </c>
      <c r="O20" s="160"/>
      <c r="P20" s="123">
        <v>10</v>
      </c>
    </row>
    <row r="21" spans="1:16" s="122" customFormat="1" ht="10.5" customHeight="1">
      <c r="A21" s="37">
        <v>11</v>
      </c>
      <c r="B21" s="155"/>
      <c r="C21" s="156">
        <v>5.962</v>
      </c>
      <c r="D21" s="157">
        <f t="shared" si="0"/>
        <v>70.2722313441914</v>
      </c>
      <c r="E21" s="158"/>
      <c r="F21" s="156">
        <v>5.947</v>
      </c>
      <c r="G21" s="157">
        <f t="shared" si="1"/>
        <v>70.6271709160982</v>
      </c>
      <c r="H21" s="159"/>
      <c r="I21" s="155"/>
      <c r="J21" s="156">
        <v>5.913</v>
      </c>
      <c r="K21" s="157">
        <f t="shared" si="2"/>
        <v>71.44172449900637</v>
      </c>
      <c r="L21" s="155"/>
      <c r="M21" s="156">
        <v>5.887</v>
      </c>
      <c r="N21" s="157">
        <f t="shared" si="3"/>
        <v>72.07416432847506</v>
      </c>
      <c r="O21" s="160"/>
      <c r="P21" s="123">
        <v>11</v>
      </c>
    </row>
    <row r="22" spans="1:16" s="122" customFormat="1" ht="10.5" customHeight="1">
      <c r="A22" s="37">
        <v>12</v>
      </c>
      <c r="B22" s="155"/>
      <c r="C22" s="156">
        <v>5.919</v>
      </c>
      <c r="D22" s="157">
        <f t="shared" si="0"/>
        <v>71.2969591370076</v>
      </c>
      <c r="E22" s="158"/>
      <c r="F22" s="156">
        <v>6.024</v>
      </c>
      <c r="G22" s="157">
        <f t="shared" si="1"/>
        <v>68.83316843295256</v>
      </c>
      <c r="H22" s="159"/>
      <c r="I22" s="155"/>
      <c r="J22" s="156">
        <v>5.836</v>
      </c>
      <c r="K22" s="157">
        <f t="shared" si="2"/>
        <v>73.33936085303527</v>
      </c>
      <c r="L22" s="155"/>
      <c r="M22" s="156">
        <v>5.955</v>
      </c>
      <c r="N22" s="157">
        <f t="shared" si="3"/>
        <v>70.43753604031355</v>
      </c>
      <c r="O22" s="160"/>
      <c r="P22" s="123">
        <v>12</v>
      </c>
    </row>
    <row r="23" spans="1:16" s="122" customFormat="1" ht="10.5" customHeight="1">
      <c r="A23" s="37">
        <v>13</v>
      </c>
      <c r="B23" s="155"/>
      <c r="C23" s="156">
        <v>5.921</v>
      </c>
      <c r="D23" s="157">
        <f t="shared" si="0"/>
        <v>71.24880178671826</v>
      </c>
      <c r="E23" s="158"/>
      <c r="F23" s="156">
        <v>6.001</v>
      </c>
      <c r="G23" s="157">
        <f t="shared" si="1"/>
        <v>69.36181258020068</v>
      </c>
      <c r="H23" s="159"/>
      <c r="I23" s="155"/>
      <c r="J23" s="156">
        <v>5.896</v>
      </c>
      <c r="K23" s="157">
        <f t="shared" si="2"/>
        <v>71.85429580848687</v>
      </c>
      <c r="L23" s="155"/>
      <c r="M23" s="156">
        <v>5.952</v>
      </c>
      <c r="N23" s="157">
        <f t="shared" si="3"/>
        <v>70.50855951555091</v>
      </c>
      <c r="O23" s="160"/>
      <c r="P23" s="123">
        <v>13</v>
      </c>
    </row>
    <row r="24" spans="1:16" s="122" customFormat="1" ht="10.5" customHeight="1">
      <c r="A24" s="37">
        <v>14</v>
      </c>
      <c r="B24" s="155"/>
      <c r="C24" s="156">
        <v>5.947</v>
      </c>
      <c r="D24" s="157">
        <f t="shared" si="0"/>
        <v>70.6271709160982</v>
      </c>
      <c r="E24" s="158"/>
      <c r="F24" s="156">
        <v>5.998</v>
      </c>
      <c r="G24" s="157">
        <f t="shared" si="1"/>
        <v>69.43121487311375</v>
      </c>
      <c r="H24" s="159"/>
      <c r="I24" s="155"/>
      <c r="J24" s="156">
        <v>5.955</v>
      </c>
      <c r="K24" s="157">
        <f t="shared" si="2"/>
        <v>70.43753604031355</v>
      </c>
      <c r="L24" s="155"/>
      <c r="M24" s="156">
        <v>5.897</v>
      </c>
      <c r="N24" s="157">
        <f t="shared" si="3"/>
        <v>71.82992809494995</v>
      </c>
      <c r="O24" s="160"/>
      <c r="P24" s="123">
        <v>14</v>
      </c>
    </row>
    <row r="25" spans="1:16" s="122" customFormat="1" ht="10.5" customHeight="1">
      <c r="A25" s="37">
        <v>15</v>
      </c>
      <c r="B25" s="155"/>
      <c r="C25" s="156">
        <v>5.906</v>
      </c>
      <c r="D25" s="157">
        <f t="shared" si="0"/>
        <v>71.61117537435169</v>
      </c>
      <c r="E25" s="158"/>
      <c r="F25" s="156">
        <v>5.937</v>
      </c>
      <c r="G25" s="157">
        <f t="shared" si="1"/>
        <v>70.86529337335719</v>
      </c>
      <c r="H25" s="159"/>
      <c r="I25" s="155"/>
      <c r="J25" s="156">
        <v>5.894</v>
      </c>
      <c r="K25" s="157">
        <f t="shared" si="2"/>
        <v>71.90306844974943</v>
      </c>
      <c r="L25" s="155"/>
      <c r="M25" s="156">
        <v>6.008</v>
      </c>
      <c r="N25" s="157">
        <f t="shared" si="3"/>
        <v>69.20027801369146</v>
      </c>
      <c r="O25" s="160"/>
      <c r="P25" s="123">
        <v>15</v>
      </c>
    </row>
    <row r="26" spans="1:16" s="122" customFormat="1" ht="10.5" customHeight="1">
      <c r="A26" s="37">
        <v>16</v>
      </c>
      <c r="B26" s="155"/>
      <c r="C26" s="156">
        <v>5.841</v>
      </c>
      <c r="D26" s="157">
        <f t="shared" si="0"/>
        <v>73.21385499624074</v>
      </c>
      <c r="E26" s="158"/>
      <c r="F26" s="156">
        <v>5.997</v>
      </c>
      <c r="G26" s="157">
        <f t="shared" si="1"/>
        <v>69.45437211963772</v>
      </c>
      <c r="H26" s="159"/>
      <c r="I26" s="155"/>
      <c r="J26" s="156">
        <v>5.963</v>
      </c>
      <c r="K26" s="157">
        <f t="shared" si="2"/>
        <v>70.24866389861408</v>
      </c>
      <c r="L26" s="155"/>
      <c r="M26" s="156">
        <v>5.883</v>
      </c>
      <c r="N26" s="157">
        <f t="shared" si="3"/>
        <v>72.17220773061555</v>
      </c>
      <c r="O26" s="160"/>
      <c r="P26" s="123">
        <v>16</v>
      </c>
    </row>
    <row r="27" spans="1:16" s="122" customFormat="1" ht="10.5" customHeight="1">
      <c r="A27" s="37">
        <v>17</v>
      </c>
      <c r="B27" s="155"/>
      <c r="C27" s="156">
        <v>5.877</v>
      </c>
      <c r="D27" s="157">
        <f t="shared" si="0"/>
        <v>72.31964836171751</v>
      </c>
      <c r="E27" s="158"/>
      <c r="F27" s="156">
        <v>5.962</v>
      </c>
      <c r="G27" s="157">
        <f t="shared" si="1"/>
        <v>70.2722313441914</v>
      </c>
      <c r="H27" s="159"/>
      <c r="I27" s="155"/>
      <c r="J27" s="156">
        <v>5.836</v>
      </c>
      <c r="K27" s="157">
        <f t="shared" si="2"/>
        <v>73.33936085303527</v>
      </c>
      <c r="L27" s="155"/>
      <c r="M27" s="156">
        <v>5.974</v>
      </c>
      <c r="N27" s="157">
        <f t="shared" si="3"/>
        <v>69.99020260656349</v>
      </c>
      <c r="O27" s="160"/>
      <c r="P27" s="123">
        <v>17</v>
      </c>
    </row>
    <row r="28" spans="1:16" s="122" customFormat="1" ht="10.5" customHeight="1">
      <c r="A28" s="37">
        <v>18</v>
      </c>
      <c r="B28" s="155"/>
      <c r="C28" s="156">
        <v>5.943</v>
      </c>
      <c r="D28" s="157">
        <f t="shared" si="0"/>
        <v>70.72227566333586</v>
      </c>
      <c r="E28" s="158"/>
      <c r="F28" s="156">
        <v>5.955</v>
      </c>
      <c r="G28" s="157">
        <f t="shared" si="1"/>
        <v>70.43753604031355</v>
      </c>
      <c r="H28" s="159"/>
      <c r="I28" s="155"/>
      <c r="J28" s="156">
        <v>5.996</v>
      </c>
      <c r="K28" s="157">
        <f t="shared" si="2"/>
        <v>69.47754095347531</v>
      </c>
      <c r="L28" s="155"/>
      <c r="M28" s="156">
        <v>5.931</v>
      </c>
      <c r="N28" s="157">
        <f t="shared" si="3"/>
        <v>71.00874534753213</v>
      </c>
      <c r="O28" s="160"/>
      <c r="P28" s="123">
        <v>18</v>
      </c>
    </row>
    <row r="29" spans="1:16" s="122" customFormat="1" ht="10.5" customHeight="1">
      <c r="A29" s="37">
        <v>19</v>
      </c>
      <c r="B29" s="155"/>
      <c r="C29" s="156">
        <v>5.937</v>
      </c>
      <c r="D29" s="157">
        <f t="shared" si="0"/>
        <v>70.86529337335719</v>
      </c>
      <c r="E29" s="158"/>
      <c r="F29" s="156">
        <v>5.971</v>
      </c>
      <c r="G29" s="157">
        <f t="shared" si="1"/>
        <v>70.06055040606722</v>
      </c>
      <c r="H29" s="159"/>
      <c r="I29" s="155"/>
      <c r="J29" s="156">
        <v>5.948</v>
      </c>
      <c r="K29" s="157">
        <f t="shared" si="2"/>
        <v>70.60342470430797</v>
      </c>
      <c r="L29" s="155"/>
      <c r="M29" s="156">
        <v>6.006</v>
      </c>
      <c r="N29" s="157">
        <f t="shared" si="3"/>
        <v>69.24637311850098</v>
      </c>
      <c r="O29" s="160"/>
      <c r="P29" s="123">
        <v>19</v>
      </c>
    </row>
    <row r="30" spans="1:16" s="122" customFormat="1" ht="10.5" customHeight="1">
      <c r="A30" s="37">
        <v>20</v>
      </c>
      <c r="B30" s="155"/>
      <c r="C30" s="156">
        <v>5.929</v>
      </c>
      <c r="D30" s="157">
        <f t="shared" si="0"/>
        <v>71.0566594793321</v>
      </c>
      <c r="E30" s="158"/>
      <c r="F30" s="156">
        <v>6.011</v>
      </c>
      <c r="G30" s="157">
        <f t="shared" si="1"/>
        <v>69.13122160749988</v>
      </c>
      <c r="H30" s="159"/>
      <c r="I30" s="155"/>
      <c r="J30" s="156">
        <v>5.84</v>
      </c>
      <c r="K30" s="157">
        <f t="shared" si="2"/>
        <v>73.2389303809345</v>
      </c>
      <c r="L30" s="155"/>
      <c r="M30" s="156">
        <v>5.978</v>
      </c>
      <c r="N30" s="157">
        <f t="shared" si="3"/>
        <v>69.89657023897483</v>
      </c>
      <c r="O30" s="160"/>
      <c r="P30" s="123">
        <v>20</v>
      </c>
    </row>
    <row r="31" spans="1:16" s="122" customFormat="1" ht="10.5" customHeight="1">
      <c r="A31" s="37">
        <v>21</v>
      </c>
      <c r="B31" s="155"/>
      <c r="C31" s="156">
        <v>5.924</v>
      </c>
      <c r="D31" s="157">
        <f t="shared" si="0"/>
        <v>71.17665719414177</v>
      </c>
      <c r="E31" s="158"/>
      <c r="F31" s="156">
        <v>5.968</v>
      </c>
      <c r="G31" s="157">
        <f t="shared" si="1"/>
        <v>70.13100431973203</v>
      </c>
      <c r="H31" s="159"/>
      <c r="I31" s="155"/>
      <c r="J31" s="156">
        <v>5.865</v>
      </c>
      <c r="K31" s="157">
        <f t="shared" si="2"/>
        <v>72.61588829074755</v>
      </c>
      <c r="L31" s="155"/>
      <c r="M31" s="156">
        <v>5.905</v>
      </c>
      <c r="N31" s="157">
        <f t="shared" si="3"/>
        <v>71.63543184818043</v>
      </c>
      <c r="O31" s="160"/>
      <c r="P31" s="123">
        <v>21</v>
      </c>
    </row>
    <row r="32" spans="1:16" s="122" customFormat="1" ht="10.5" customHeight="1">
      <c r="A32" s="37">
        <v>22</v>
      </c>
      <c r="B32" s="155"/>
      <c r="C32" s="156">
        <v>5.928</v>
      </c>
      <c r="D32" s="157">
        <f t="shared" si="0"/>
        <v>71.08063473330894</v>
      </c>
      <c r="E32" s="158"/>
      <c r="F32" s="156">
        <v>5.966</v>
      </c>
      <c r="G32" s="157">
        <f t="shared" si="1"/>
        <v>70.17803265324378</v>
      </c>
      <c r="H32" s="159"/>
      <c r="I32" s="155"/>
      <c r="J32" s="156">
        <v>5.942</v>
      </c>
      <c r="K32" s="157">
        <f t="shared" si="2"/>
        <v>70.7460818655281</v>
      </c>
      <c r="L32" s="155"/>
      <c r="M32" s="156">
        <v>6.003</v>
      </c>
      <c r="N32" s="157">
        <f t="shared" si="3"/>
        <v>69.31560218003052</v>
      </c>
      <c r="O32" s="160"/>
      <c r="P32" s="123">
        <v>22</v>
      </c>
    </row>
    <row r="33" spans="1:16" s="122" customFormat="1" ht="10.5" customHeight="1">
      <c r="A33" s="37">
        <v>23</v>
      </c>
      <c r="B33" s="155"/>
      <c r="C33" s="156">
        <v>6.015</v>
      </c>
      <c r="D33" s="157">
        <f t="shared" si="0"/>
        <v>69.03930708004167</v>
      </c>
      <c r="E33" s="158"/>
      <c r="F33" s="156">
        <v>6.103</v>
      </c>
      <c r="G33" s="157">
        <f t="shared" si="1"/>
        <v>67.06268653879339</v>
      </c>
      <c r="H33" s="159"/>
      <c r="I33" s="155"/>
      <c r="J33" s="156">
        <v>5.929</v>
      </c>
      <c r="K33" s="157">
        <f t="shared" si="2"/>
        <v>71.0566594793321</v>
      </c>
      <c r="L33" s="155"/>
      <c r="M33" s="156">
        <v>6.036</v>
      </c>
      <c r="N33" s="157">
        <f t="shared" si="3"/>
        <v>68.55974996058552</v>
      </c>
      <c r="O33" s="160"/>
      <c r="P33" s="123">
        <v>23</v>
      </c>
    </row>
    <row r="34" spans="1:16" s="122" customFormat="1" ht="10.5" customHeight="1">
      <c r="A34" s="37">
        <v>24</v>
      </c>
      <c r="B34" s="155"/>
      <c r="C34" s="156">
        <v>5.915</v>
      </c>
      <c r="D34" s="157">
        <f t="shared" si="0"/>
        <v>71.3934204270273</v>
      </c>
      <c r="E34" s="158"/>
      <c r="F34" s="156">
        <v>5.895</v>
      </c>
      <c r="G34" s="157">
        <f t="shared" si="1"/>
        <v>71.87867592394757</v>
      </c>
      <c r="H34" s="159"/>
      <c r="I34" s="155"/>
      <c r="J34" s="156">
        <v>5.915</v>
      </c>
      <c r="K34" s="157">
        <f t="shared" si="2"/>
        <v>71.3934204270273</v>
      </c>
      <c r="L34" s="155"/>
      <c r="M34" s="156">
        <v>5.876</v>
      </c>
      <c r="N34" s="157">
        <f t="shared" si="3"/>
        <v>72.34426572120626</v>
      </c>
      <c r="O34" s="160"/>
      <c r="P34" s="123">
        <v>24</v>
      </c>
    </row>
    <row r="35" spans="1:16" s="122" customFormat="1" ht="10.5" customHeight="1">
      <c r="A35" s="37">
        <v>25</v>
      </c>
      <c r="B35" s="155"/>
      <c r="C35" s="156">
        <v>6.011</v>
      </c>
      <c r="D35" s="157">
        <f t="shared" si="0"/>
        <v>69.13122160749988</v>
      </c>
      <c r="E35" s="158"/>
      <c r="F35" s="156">
        <v>5.977</v>
      </c>
      <c r="G35" s="157">
        <f t="shared" si="1"/>
        <v>69.91996070822933</v>
      </c>
      <c r="H35" s="159"/>
      <c r="I35" s="155"/>
      <c r="J35" s="156">
        <v>5.849</v>
      </c>
      <c r="K35" s="157">
        <f t="shared" si="2"/>
        <v>73.01371470372763</v>
      </c>
      <c r="L35" s="155"/>
      <c r="M35" s="156">
        <v>5.913</v>
      </c>
      <c r="N35" s="157">
        <f t="shared" si="3"/>
        <v>71.44172449900637</v>
      </c>
      <c r="O35" s="160"/>
      <c r="P35" s="123">
        <v>25</v>
      </c>
    </row>
    <row r="36" spans="1:16" s="122" customFormat="1" ht="10.5" customHeight="1">
      <c r="A36" s="37">
        <v>26</v>
      </c>
      <c r="B36" s="155"/>
      <c r="C36" s="156">
        <v>5.965</v>
      </c>
      <c r="D36" s="157">
        <f t="shared" si="0"/>
        <v>70.20156456108525</v>
      </c>
      <c r="E36" s="158"/>
      <c r="F36" s="156">
        <v>5.934</v>
      </c>
      <c r="G36" s="157">
        <f t="shared" si="1"/>
        <v>70.93696496763806</v>
      </c>
      <c r="H36" s="159"/>
      <c r="I36" s="155"/>
      <c r="J36" s="156">
        <v>5.951</v>
      </c>
      <c r="K36" s="157">
        <f t="shared" si="2"/>
        <v>70.53225788006411</v>
      </c>
      <c r="L36" s="155"/>
      <c r="M36" s="156">
        <v>5.935</v>
      </c>
      <c r="N36" s="157">
        <f t="shared" si="3"/>
        <v>70.91306235978223</v>
      </c>
      <c r="O36" s="160"/>
      <c r="P36" s="123">
        <v>26</v>
      </c>
    </row>
    <row r="37" spans="1:16" s="122" customFormat="1" ht="10.5" customHeight="1">
      <c r="A37" s="37">
        <v>27</v>
      </c>
      <c r="B37" s="155"/>
      <c r="C37" s="156">
        <v>5.974</v>
      </c>
      <c r="D37" s="157">
        <f t="shared" si="0"/>
        <v>69.99020260656349</v>
      </c>
      <c r="E37" s="158"/>
      <c r="F37" s="156">
        <v>5.958</v>
      </c>
      <c r="G37" s="157">
        <f t="shared" si="1"/>
        <v>70.36661982427964</v>
      </c>
      <c r="H37" s="159"/>
      <c r="I37" s="155"/>
      <c r="J37" s="156">
        <v>5.9</v>
      </c>
      <c r="K37" s="157">
        <f t="shared" si="2"/>
        <v>71.75689928181556</v>
      </c>
      <c r="L37" s="155"/>
      <c r="M37" s="156">
        <v>5.974</v>
      </c>
      <c r="N37" s="157">
        <f t="shared" si="3"/>
        <v>69.99020260656349</v>
      </c>
      <c r="O37" s="160"/>
      <c r="P37" s="123">
        <v>27</v>
      </c>
    </row>
    <row r="38" spans="1:16" s="122" customFormat="1" ht="10.5" customHeight="1">
      <c r="A38" s="37">
        <v>28</v>
      </c>
      <c r="B38" s="155"/>
      <c r="C38" s="156">
        <v>5.946</v>
      </c>
      <c r="D38" s="157">
        <f t="shared" si="0"/>
        <v>70.65092910983016</v>
      </c>
      <c r="E38" s="158"/>
      <c r="F38" s="156">
        <v>5.915</v>
      </c>
      <c r="G38" s="157">
        <f t="shared" si="1"/>
        <v>71.3934204270273</v>
      </c>
      <c r="H38" s="159"/>
      <c r="I38" s="155"/>
      <c r="J38" s="156">
        <v>5.896</v>
      </c>
      <c r="K38" s="157">
        <f t="shared" si="2"/>
        <v>71.85429580848687</v>
      </c>
      <c r="L38" s="155"/>
      <c r="M38" s="156">
        <v>5.83</v>
      </c>
      <c r="N38" s="157">
        <f t="shared" si="3"/>
        <v>73.49039433462102</v>
      </c>
      <c r="O38" s="160"/>
      <c r="P38" s="123">
        <v>28</v>
      </c>
    </row>
    <row r="39" spans="1:16" s="122" customFormat="1" ht="10.5" customHeight="1">
      <c r="A39" s="37">
        <v>29</v>
      </c>
      <c r="B39" s="155"/>
      <c r="C39" s="156">
        <v>6.02</v>
      </c>
      <c r="D39" s="157">
        <f t="shared" si="0"/>
        <v>68.92467147161732</v>
      </c>
      <c r="E39" s="158"/>
      <c r="F39" s="156">
        <v>5.953</v>
      </c>
      <c r="G39" s="157">
        <f t="shared" si="1"/>
        <v>70.4848730927683</v>
      </c>
      <c r="H39" s="159"/>
      <c r="J39" s="156">
        <v>5.889</v>
      </c>
      <c r="K39" s="157">
        <f t="shared" si="2"/>
        <v>72.02521752898423</v>
      </c>
      <c r="L39" s="155"/>
      <c r="M39" s="156">
        <v>5.972</v>
      </c>
      <c r="N39" s="157">
        <f t="shared" si="3"/>
        <v>70.03708935963272</v>
      </c>
      <c r="O39" s="160"/>
      <c r="P39" s="123">
        <v>29</v>
      </c>
    </row>
    <row r="40" spans="1:16" s="122" customFormat="1" ht="10.5" customHeight="1">
      <c r="A40" s="37">
        <v>30</v>
      </c>
      <c r="B40" s="155"/>
      <c r="C40" s="156">
        <v>5.972</v>
      </c>
      <c r="D40" s="157">
        <f t="shared" si="0"/>
        <v>70.03708935963272</v>
      </c>
      <c r="E40" s="158"/>
      <c r="F40" s="156">
        <v>5.958</v>
      </c>
      <c r="G40" s="157">
        <f t="shared" si="1"/>
        <v>70.36661982427964</v>
      </c>
      <c r="H40" s="159"/>
      <c r="I40" s="155"/>
      <c r="J40" s="156">
        <v>5.963</v>
      </c>
      <c r="K40" s="157">
        <f t="shared" si="2"/>
        <v>70.24866389861408</v>
      </c>
      <c r="L40" s="155"/>
      <c r="M40" s="156">
        <v>5.983</v>
      </c>
      <c r="N40" s="157">
        <f t="shared" si="3"/>
        <v>69.77979376577275</v>
      </c>
      <c r="O40" s="160"/>
      <c r="P40" s="123">
        <v>30</v>
      </c>
    </row>
    <row r="41" spans="1:16" s="122" customFormat="1" ht="10.5" customHeight="1">
      <c r="A41" s="37">
        <v>31</v>
      </c>
      <c r="B41" s="155"/>
      <c r="C41" s="156">
        <v>5.857</v>
      </c>
      <c r="D41" s="157">
        <f t="shared" si="0"/>
        <v>72.81439395805481</v>
      </c>
      <c r="E41" s="158"/>
      <c r="F41" s="156">
        <v>6.022</v>
      </c>
      <c r="G41" s="157">
        <f t="shared" si="1"/>
        <v>68.87889716009745</v>
      </c>
      <c r="H41" s="159"/>
      <c r="I41" s="155"/>
      <c r="J41" s="156">
        <v>5.907</v>
      </c>
      <c r="K41" s="157">
        <f t="shared" si="2"/>
        <v>71.58693121866442</v>
      </c>
      <c r="L41" s="155"/>
      <c r="M41" s="156">
        <v>5.852</v>
      </c>
      <c r="N41" s="157">
        <f t="shared" si="3"/>
        <v>72.93887362412742</v>
      </c>
      <c r="O41" s="160"/>
      <c r="P41" s="123">
        <v>31</v>
      </c>
    </row>
    <row r="42" spans="1:16" s="122" customFormat="1" ht="10.5" customHeight="1">
      <c r="A42" s="37">
        <v>32</v>
      </c>
      <c r="B42" s="155"/>
      <c r="C42" s="156">
        <v>5.956</v>
      </c>
      <c r="D42" s="157">
        <f t="shared" si="0"/>
        <v>70.41388539461761</v>
      </c>
      <c r="E42" s="158"/>
      <c r="F42" s="156">
        <v>5.913</v>
      </c>
      <c r="G42" s="157">
        <f t="shared" si="1"/>
        <v>71.44172449900637</v>
      </c>
      <c r="H42" s="159"/>
      <c r="I42" s="155"/>
      <c r="J42" s="156">
        <v>5.855</v>
      </c>
      <c r="K42" s="157">
        <f t="shared" si="2"/>
        <v>72.86414755684811</v>
      </c>
      <c r="L42" s="155"/>
      <c r="M42" s="156">
        <v>5.955</v>
      </c>
      <c r="N42" s="157">
        <f t="shared" si="3"/>
        <v>70.43753604031355</v>
      </c>
      <c r="O42" s="160"/>
      <c r="P42" s="123">
        <v>32</v>
      </c>
    </row>
    <row r="43" spans="1:16" s="122" customFormat="1" ht="10.5" customHeight="1">
      <c r="A43" s="37">
        <v>33</v>
      </c>
      <c r="B43" s="155"/>
      <c r="C43" s="156">
        <v>5.929</v>
      </c>
      <c r="D43" s="157">
        <f t="shared" si="0"/>
        <v>71.0566594793321</v>
      </c>
      <c r="E43" s="158"/>
      <c r="F43" s="156">
        <v>5.989</v>
      </c>
      <c r="G43" s="157">
        <f t="shared" si="1"/>
        <v>69.64004788541891</v>
      </c>
      <c r="H43" s="159"/>
      <c r="I43" s="155"/>
      <c r="J43" s="156">
        <v>5.992</v>
      </c>
      <c r="K43" s="157">
        <f t="shared" si="2"/>
        <v>69.57033231669818</v>
      </c>
      <c r="L43" s="155"/>
      <c r="M43" s="156">
        <v>6</v>
      </c>
      <c r="N43" s="157">
        <f t="shared" si="3"/>
        <v>69.38493511111112</v>
      </c>
      <c r="O43" s="160"/>
      <c r="P43" s="123">
        <v>33</v>
      </c>
    </row>
    <row r="44" spans="1:16" s="122" customFormat="1" ht="10.5" customHeight="1">
      <c r="A44" s="37">
        <v>34</v>
      </c>
      <c r="B44" s="155"/>
      <c r="C44" s="156">
        <v>5.917</v>
      </c>
      <c r="D44" s="157">
        <f t="shared" si="0"/>
        <v>71.3451653284211</v>
      </c>
      <c r="E44" s="158"/>
      <c r="F44" s="156">
        <v>5.994</v>
      </c>
      <c r="G44" s="157">
        <f t="shared" si="1"/>
        <v>69.52391341402574</v>
      </c>
      <c r="H44" s="159"/>
      <c r="I44" s="155"/>
      <c r="J44" s="156">
        <v>5.911</v>
      </c>
      <c r="K44" s="157">
        <f t="shared" si="2"/>
        <v>71.49007761065057</v>
      </c>
      <c r="L44" s="155"/>
      <c r="M44" s="156">
        <v>5.872</v>
      </c>
      <c r="N44" s="157">
        <f t="shared" si="3"/>
        <v>72.44286096117722</v>
      </c>
      <c r="O44" s="160"/>
      <c r="P44" s="123">
        <v>34</v>
      </c>
    </row>
    <row r="45" spans="1:16" s="122" customFormat="1" ht="10.5" customHeight="1">
      <c r="A45" s="37">
        <v>35</v>
      </c>
      <c r="B45" s="155"/>
      <c r="C45" s="156">
        <v>5.877</v>
      </c>
      <c r="D45" s="157">
        <f t="shared" si="0"/>
        <v>72.31964836171751</v>
      </c>
      <c r="E45" s="158"/>
      <c r="F45" s="156">
        <v>5.979</v>
      </c>
      <c r="G45" s="157">
        <f t="shared" si="1"/>
        <v>69.87319150505053</v>
      </c>
      <c r="H45" s="159"/>
      <c r="I45" s="155"/>
      <c r="J45" s="156">
        <v>5.899</v>
      </c>
      <c r="K45" s="157">
        <f t="shared" si="2"/>
        <v>71.78122984001384</v>
      </c>
      <c r="L45" s="155"/>
      <c r="M45" s="156">
        <v>5.989</v>
      </c>
      <c r="N45" s="157">
        <f t="shared" si="3"/>
        <v>69.64004788541891</v>
      </c>
      <c r="O45" s="160"/>
      <c r="P45" s="123">
        <v>35</v>
      </c>
    </row>
    <row r="46" spans="1:16" s="122" customFormat="1" ht="10.5" customHeight="1">
      <c r="A46" s="37">
        <v>36</v>
      </c>
      <c r="B46" s="155"/>
      <c r="C46" s="156">
        <v>5.976</v>
      </c>
      <c r="D46" s="157">
        <f t="shared" si="0"/>
        <v>69.94336292066973</v>
      </c>
      <c r="E46" s="158"/>
      <c r="F46" s="156">
        <v>6.013</v>
      </c>
      <c r="G46" s="157">
        <f t="shared" si="1"/>
        <v>69.08524141481912</v>
      </c>
      <c r="H46" s="159"/>
      <c r="I46" s="155"/>
      <c r="J46" s="156">
        <v>5.922</v>
      </c>
      <c r="K46" s="157">
        <f t="shared" si="2"/>
        <v>71.2247414063793</v>
      </c>
      <c r="L46" s="155"/>
      <c r="M46" s="156">
        <v>5.87</v>
      </c>
      <c r="N46" s="157">
        <f t="shared" si="3"/>
        <v>72.49223418241338</v>
      </c>
      <c r="O46" s="160"/>
      <c r="P46" s="123">
        <v>36</v>
      </c>
    </row>
    <row r="47" spans="1:16" s="122" customFormat="1" ht="10.5" customHeight="1">
      <c r="A47" s="37">
        <v>37</v>
      </c>
      <c r="B47" s="155"/>
      <c r="C47" s="156">
        <v>5.938</v>
      </c>
      <c r="D47" s="157">
        <f t="shared" si="0"/>
        <v>70.84142697851982</v>
      </c>
      <c r="E47" s="158"/>
      <c r="F47" s="156">
        <v>6.011</v>
      </c>
      <c r="G47" s="157">
        <f t="shared" si="1"/>
        <v>69.13122160749988</v>
      </c>
      <c r="H47" s="159"/>
      <c r="I47" s="155"/>
      <c r="J47" s="156">
        <v>5.924</v>
      </c>
      <c r="K47" s="157">
        <f t="shared" si="2"/>
        <v>71.17665719414177</v>
      </c>
      <c r="L47" s="155"/>
      <c r="M47" s="156">
        <v>5.965</v>
      </c>
      <c r="N47" s="157">
        <f t="shared" si="3"/>
        <v>70.20156456108525</v>
      </c>
      <c r="O47" s="160"/>
      <c r="P47" s="123">
        <v>37</v>
      </c>
    </row>
    <row r="48" spans="1:16" s="122" customFormat="1" ht="10.5" customHeight="1">
      <c r="A48" s="37">
        <v>38</v>
      </c>
      <c r="B48" s="155"/>
      <c r="C48" s="156">
        <v>5.959</v>
      </c>
      <c r="D48" s="157">
        <f t="shared" si="0"/>
        <v>70.34300488365413</v>
      </c>
      <c r="E48" s="158"/>
      <c r="F48" s="156">
        <v>6.027</v>
      </c>
      <c r="G48" s="157">
        <f t="shared" si="1"/>
        <v>68.76466068060685</v>
      </c>
      <c r="H48" s="159"/>
      <c r="I48" s="155"/>
      <c r="J48" s="156">
        <v>5.9</v>
      </c>
      <c r="K48" s="157">
        <f t="shared" si="2"/>
        <v>71.75689928181556</v>
      </c>
      <c r="L48" s="155"/>
      <c r="M48" s="156">
        <v>5.867</v>
      </c>
      <c r="N48" s="157">
        <f t="shared" si="3"/>
        <v>72.56638870916531</v>
      </c>
      <c r="O48" s="160"/>
      <c r="P48" s="123">
        <v>38</v>
      </c>
    </row>
    <row r="49" spans="1:16" s="122" customFormat="1" ht="10.5" customHeight="1">
      <c r="A49" s="37">
        <v>39</v>
      </c>
      <c r="B49" s="155"/>
      <c r="C49" s="156">
        <v>5.872</v>
      </c>
      <c r="D49" s="157">
        <f t="shared" si="0"/>
        <v>72.44286096117722</v>
      </c>
      <c r="E49" s="158"/>
      <c r="F49" s="156">
        <v>5.959</v>
      </c>
      <c r="G49" s="157">
        <f t="shared" si="1"/>
        <v>70.34300488365413</v>
      </c>
      <c r="H49" s="159"/>
      <c r="I49" s="155"/>
      <c r="J49" s="156">
        <v>5.884</v>
      </c>
      <c r="K49" s="157">
        <f t="shared" si="2"/>
        <v>72.14767813346728</v>
      </c>
      <c r="L49" s="155"/>
      <c r="M49" s="156">
        <v>5.978</v>
      </c>
      <c r="N49" s="157">
        <f t="shared" si="3"/>
        <v>69.89657023897483</v>
      </c>
      <c r="O49" s="160"/>
      <c r="P49" s="123">
        <v>39</v>
      </c>
    </row>
    <row r="50" spans="1:16" s="122" customFormat="1" ht="10.5" customHeight="1">
      <c r="A50" s="37">
        <v>40</v>
      </c>
      <c r="B50" s="155"/>
      <c r="C50" s="156">
        <v>6.002</v>
      </c>
      <c r="D50" s="157">
        <f t="shared" si="0"/>
        <v>69.33870160574043</v>
      </c>
      <c r="E50" s="158"/>
      <c r="F50" s="156">
        <v>6.029</v>
      </c>
      <c r="G50" s="157">
        <f t="shared" si="1"/>
        <v>68.71904564990119</v>
      </c>
      <c r="H50" s="159"/>
      <c r="I50" s="155"/>
      <c r="J50" s="156">
        <v>5.899</v>
      </c>
      <c r="K50" s="157">
        <f t="shared" si="2"/>
        <v>71.78122984001384</v>
      </c>
      <c r="L50" s="155"/>
      <c r="M50" s="156">
        <v>5.892</v>
      </c>
      <c r="N50" s="157">
        <f t="shared" si="3"/>
        <v>71.95189076608183</v>
      </c>
      <c r="O50" s="160"/>
      <c r="P50" s="123">
        <v>40</v>
      </c>
    </row>
    <row r="51" spans="1:16" s="122" customFormat="1" ht="10.5" customHeight="1">
      <c r="A51" s="37">
        <v>41</v>
      </c>
      <c r="B51" s="155"/>
      <c r="C51" s="156">
        <v>5.975</v>
      </c>
      <c r="D51" s="157">
        <f t="shared" si="0"/>
        <v>69.9667768841582</v>
      </c>
      <c r="E51" s="158"/>
      <c r="F51" s="156">
        <v>6.004</v>
      </c>
      <c r="G51" s="157">
        <f t="shared" si="1"/>
        <v>69.29251429537759</v>
      </c>
      <c r="H51" s="159"/>
      <c r="I51" s="155"/>
      <c r="J51" s="156">
        <v>5.949</v>
      </c>
      <c r="K51" s="157">
        <f t="shared" si="2"/>
        <v>70.57969046640378</v>
      </c>
      <c r="L51" s="155"/>
      <c r="M51" s="156">
        <v>6.061</v>
      </c>
      <c r="N51" s="157">
        <f t="shared" si="3"/>
        <v>67.99533522154091</v>
      </c>
      <c r="O51" s="160"/>
      <c r="P51" s="123">
        <v>41</v>
      </c>
    </row>
    <row r="52" spans="1:16" s="122" customFormat="1" ht="10.5" customHeight="1">
      <c r="A52" s="37">
        <v>42</v>
      </c>
      <c r="B52" s="155"/>
      <c r="C52" s="156">
        <v>5.927</v>
      </c>
      <c r="D52" s="157">
        <f t="shared" si="0"/>
        <v>71.10462212358226</v>
      </c>
      <c r="E52" s="158"/>
      <c r="F52" s="156">
        <v>5.859</v>
      </c>
      <c r="G52" s="157">
        <f t="shared" si="1"/>
        <v>72.76469130151085</v>
      </c>
      <c r="H52" s="159"/>
      <c r="I52" s="155"/>
      <c r="J52" s="156">
        <v>5.902</v>
      </c>
      <c r="K52" s="157">
        <f t="shared" si="2"/>
        <v>71.70827526201423</v>
      </c>
      <c r="L52" s="155"/>
      <c r="M52" s="156">
        <v>5.964</v>
      </c>
      <c r="N52" s="157">
        <f t="shared" si="3"/>
        <v>70.22510830689478</v>
      </c>
      <c r="O52" s="160"/>
      <c r="P52" s="123">
        <v>42</v>
      </c>
    </row>
    <row r="53" spans="1:16" s="122" customFormat="1" ht="10.5" customHeight="1">
      <c r="A53" s="37">
        <v>43</v>
      </c>
      <c r="B53" s="155"/>
      <c r="C53" s="156">
        <v>5.944</v>
      </c>
      <c r="D53" s="157">
        <f t="shared" si="0"/>
        <v>70.69848147537628</v>
      </c>
      <c r="E53" s="158"/>
      <c r="F53" s="156">
        <v>5.966</v>
      </c>
      <c r="G53" s="157">
        <f t="shared" si="1"/>
        <v>70.17803265324378</v>
      </c>
      <c r="H53" s="159"/>
      <c r="I53" s="155"/>
      <c r="J53" s="156">
        <v>5.943</v>
      </c>
      <c r="K53" s="157">
        <f t="shared" si="2"/>
        <v>70.72227566333586</v>
      </c>
      <c r="L53" s="155"/>
      <c r="M53" s="156">
        <v>5.949</v>
      </c>
      <c r="N53" s="157">
        <f t="shared" si="3"/>
        <v>70.57969046640378</v>
      </c>
      <c r="O53" s="160"/>
      <c r="P53" s="123">
        <v>43</v>
      </c>
    </row>
    <row r="54" spans="1:16" s="122" customFormat="1" ht="10.5" customHeight="1">
      <c r="A54" s="37">
        <v>44</v>
      </c>
      <c r="B54" s="155"/>
      <c r="C54" s="156">
        <v>5.993</v>
      </c>
      <c r="D54" s="157">
        <f t="shared" si="0"/>
        <v>69.54711705622184</v>
      </c>
      <c r="E54" s="158"/>
      <c r="F54" s="156">
        <v>5.991</v>
      </c>
      <c r="G54" s="157">
        <f t="shared" si="1"/>
        <v>69.59355920321254</v>
      </c>
      <c r="H54" s="159"/>
      <c r="I54" s="155"/>
      <c r="J54" s="156">
        <v>5.967</v>
      </c>
      <c r="K54" s="157">
        <f t="shared" si="2"/>
        <v>70.1545125754355</v>
      </c>
      <c r="L54" s="155"/>
      <c r="M54" s="156">
        <v>5.949</v>
      </c>
      <c r="N54" s="157">
        <f t="shared" si="3"/>
        <v>70.57969046640378</v>
      </c>
      <c r="O54" s="160"/>
      <c r="P54" s="123">
        <v>44</v>
      </c>
    </row>
    <row r="55" spans="1:16" s="122" customFormat="1" ht="10.5" customHeight="1">
      <c r="A55" s="37">
        <v>45</v>
      </c>
      <c r="B55" s="155"/>
      <c r="C55" s="156">
        <v>5.954</v>
      </c>
      <c r="D55" s="157">
        <f t="shared" si="0"/>
        <v>70.46119860369427</v>
      </c>
      <c r="E55" s="158"/>
      <c r="F55" s="156">
        <v>5.906</v>
      </c>
      <c r="G55" s="157">
        <f t="shared" si="1"/>
        <v>71.61117537435169</v>
      </c>
      <c r="H55" s="159"/>
      <c r="I55" s="155"/>
      <c r="J55" s="156">
        <v>5.951</v>
      </c>
      <c r="K55" s="157">
        <f t="shared" si="2"/>
        <v>70.53225788006411</v>
      </c>
      <c r="L55" s="155"/>
      <c r="M55" s="156">
        <v>5.899</v>
      </c>
      <c r="N55" s="157">
        <f t="shared" si="3"/>
        <v>71.78122984001384</v>
      </c>
      <c r="O55" s="160"/>
      <c r="P55" s="123">
        <v>45</v>
      </c>
    </row>
    <row r="56" spans="1:16" s="122" customFormat="1" ht="10.5" customHeight="1">
      <c r="A56" s="37">
        <v>46</v>
      </c>
      <c r="B56" s="155"/>
      <c r="C56" s="156">
        <v>5.976</v>
      </c>
      <c r="D56" s="157">
        <f t="shared" si="0"/>
        <v>69.94336292066973</v>
      </c>
      <c r="E56" s="158"/>
      <c r="F56" s="156">
        <v>5.896</v>
      </c>
      <c r="G56" s="157">
        <f t="shared" si="1"/>
        <v>71.85429580848687</v>
      </c>
      <c r="H56" s="159"/>
      <c r="I56" s="155"/>
      <c r="J56" s="156">
        <v>5.969</v>
      </c>
      <c r="K56" s="157">
        <f t="shared" si="2"/>
        <v>70.10750787821175</v>
      </c>
      <c r="L56" s="155"/>
      <c r="M56" s="156">
        <v>5.928</v>
      </c>
      <c r="N56" s="157">
        <f t="shared" si="3"/>
        <v>71.08063473330894</v>
      </c>
      <c r="O56" s="160"/>
      <c r="P56" s="123">
        <v>46</v>
      </c>
    </row>
    <row r="57" spans="1:16" s="122" customFormat="1" ht="10.5" customHeight="1">
      <c r="A57" s="37">
        <v>47</v>
      </c>
      <c r="B57" s="155"/>
      <c r="C57" s="156">
        <v>5.977</v>
      </c>
      <c r="D57" s="157">
        <f t="shared" si="0"/>
        <v>69.91996070822933</v>
      </c>
      <c r="E57" s="158"/>
      <c r="F57" s="156">
        <v>5.936</v>
      </c>
      <c r="G57" s="157">
        <f t="shared" si="1"/>
        <v>70.88917183106778</v>
      </c>
      <c r="H57" s="159"/>
      <c r="I57" s="155"/>
      <c r="J57" s="156">
        <v>5.907</v>
      </c>
      <c r="K57" s="157">
        <f t="shared" si="2"/>
        <v>71.58693121866442</v>
      </c>
      <c r="L57" s="155"/>
      <c r="M57" s="156">
        <v>5.928</v>
      </c>
      <c r="N57" s="157">
        <f t="shared" si="3"/>
        <v>71.08063473330894</v>
      </c>
      <c r="O57" s="160"/>
      <c r="P57" s="123">
        <v>47</v>
      </c>
    </row>
    <row r="58" spans="1:16" s="122" customFormat="1" ht="10.5" customHeight="1">
      <c r="A58" s="37">
        <v>48</v>
      </c>
      <c r="B58" s="155"/>
      <c r="C58" s="156">
        <v>5.97</v>
      </c>
      <c r="D58" s="157">
        <f t="shared" si="0"/>
        <v>70.08402324295965</v>
      </c>
      <c r="E58" s="158"/>
      <c r="F58" s="156">
        <v>5.829</v>
      </c>
      <c r="G58" s="157">
        <f t="shared" si="1"/>
        <v>73.51561193564835</v>
      </c>
      <c r="H58" s="159"/>
      <c r="I58" s="155"/>
      <c r="J58" s="156">
        <v>5.932</v>
      </c>
      <c r="K58" s="157">
        <f t="shared" si="2"/>
        <v>70.98480645335833</v>
      </c>
      <c r="L58" s="155"/>
      <c r="M58" s="156">
        <v>5.921</v>
      </c>
      <c r="N58" s="157">
        <f t="shared" si="3"/>
        <v>71.24880178671826</v>
      </c>
      <c r="O58" s="160"/>
      <c r="P58" s="123">
        <v>48</v>
      </c>
    </row>
    <row r="59" spans="1:16" s="122" customFormat="1" ht="10.5" customHeight="1">
      <c r="A59" s="37">
        <v>49</v>
      </c>
      <c r="B59" s="155"/>
      <c r="C59" s="156">
        <v>5.943</v>
      </c>
      <c r="D59" s="157">
        <f t="shared" si="0"/>
        <v>70.72227566333586</v>
      </c>
      <c r="E59" s="158"/>
      <c r="F59" s="156">
        <v>5.861</v>
      </c>
      <c r="G59" s="157">
        <f t="shared" si="1"/>
        <v>72.71503951769424</v>
      </c>
      <c r="H59" s="159"/>
      <c r="I59" s="155"/>
      <c r="J59" s="156">
        <v>5.915</v>
      </c>
      <c r="K59" s="157">
        <f t="shared" si="2"/>
        <v>71.3934204270273</v>
      </c>
      <c r="L59" s="155"/>
      <c r="M59" s="156">
        <v>6.024</v>
      </c>
      <c r="N59" s="157">
        <f t="shared" si="3"/>
        <v>68.83316843295256</v>
      </c>
      <c r="O59" s="160"/>
      <c r="P59" s="123">
        <v>49</v>
      </c>
    </row>
    <row r="60" spans="1:16" s="122" customFormat="1" ht="10.5" customHeight="1">
      <c r="A60" s="37">
        <v>50</v>
      </c>
      <c r="B60" s="155"/>
      <c r="C60" s="156">
        <v>5.974</v>
      </c>
      <c r="D60" s="157">
        <f t="shared" si="0"/>
        <v>69.99020260656349</v>
      </c>
      <c r="E60" s="158"/>
      <c r="F60" s="156">
        <v>5.939</v>
      </c>
      <c r="G60" s="157">
        <f t="shared" si="1"/>
        <v>70.81757263843178</v>
      </c>
      <c r="H60" s="159"/>
      <c r="I60" s="155"/>
      <c r="J60" s="156">
        <v>5.875</v>
      </c>
      <c r="K60" s="157">
        <f t="shared" si="2"/>
        <v>72.36889565233137</v>
      </c>
      <c r="L60" s="155"/>
      <c r="M60" s="156">
        <v>5.899</v>
      </c>
      <c r="N60" s="157">
        <f t="shared" si="3"/>
        <v>71.78122984001384</v>
      </c>
      <c r="O60" s="160"/>
      <c r="P60" s="123">
        <v>50</v>
      </c>
    </row>
    <row r="61" spans="1:16" s="122" customFormat="1" ht="10.5" customHeight="1">
      <c r="A61" s="37">
        <v>51</v>
      </c>
      <c r="B61" s="155"/>
      <c r="C61" s="156">
        <v>5.973</v>
      </c>
      <c r="D61" s="157">
        <f t="shared" si="0"/>
        <v>70.01364009576102</v>
      </c>
      <c r="E61" s="158"/>
      <c r="F61" s="156">
        <v>5.939</v>
      </c>
      <c r="G61" s="157">
        <f t="shared" si="1"/>
        <v>70.81757263843178</v>
      </c>
      <c r="H61" s="159"/>
      <c r="I61" s="155"/>
      <c r="J61" s="156">
        <v>5.842</v>
      </c>
      <c r="K61" s="157">
        <f t="shared" si="2"/>
        <v>73.1887924872258</v>
      </c>
      <c r="L61" s="155"/>
      <c r="M61" s="156">
        <v>5.914</v>
      </c>
      <c r="N61" s="157">
        <f t="shared" si="3"/>
        <v>71.41756633720459</v>
      </c>
      <c r="O61" s="160"/>
      <c r="P61" s="123">
        <v>51</v>
      </c>
    </row>
    <row r="62" spans="1:16" s="122" customFormat="1" ht="10.5" customHeight="1">
      <c r="A62" s="37">
        <v>52</v>
      </c>
      <c r="B62" s="155"/>
      <c r="C62" s="156">
        <v>5.965</v>
      </c>
      <c r="D62" s="157">
        <f t="shared" si="0"/>
        <v>70.20156456108525</v>
      </c>
      <c r="E62" s="158"/>
      <c r="F62" s="156">
        <v>5.964</v>
      </c>
      <c r="G62" s="157">
        <f t="shared" si="1"/>
        <v>70.22510830689478</v>
      </c>
      <c r="H62" s="159"/>
      <c r="I62" s="155"/>
      <c r="J62" s="156">
        <v>5.853</v>
      </c>
      <c r="K62" s="157">
        <f t="shared" si="2"/>
        <v>72.9139521675316</v>
      </c>
      <c r="L62" s="155"/>
      <c r="M62" s="156">
        <v>5.874</v>
      </c>
      <c r="N62" s="157">
        <f t="shared" si="3"/>
        <v>72.39353816365444</v>
      </c>
      <c r="O62" s="160"/>
      <c r="P62" s="123">
        <v>52</v>
      </c>
    </row>
    <row r="63" spans="1:16" s="122" customFormat="1" ht="10.5" customHeight="1">
      <c r="A63" s="37">
        <v>53</v>
      </c>
      <c r="B63" s="155"/>
      <c r="C63" s="156">
        <v>5.859</v>
      </c>
      <c r="D63" s="157">
        <f t="shared" si="0"/>
        <v>72.76469130151085</v>
      </c>
      <c r="E63" s="158"/>
      <c r="F63" s="156">
        <v>5.877</v>
      </c>
      <c r="G63" s="157">
        <f t="shared" si="1"/>
        <v>72.31964836171751</v>
      </c>
      <c r="H63" s="159"/>
      <c r="I63" s="155"/>
      <c r="J63" s="156">
        <v>5.847</v>
      </c>
      <c r="K63" s="157">
        <f t="shared" si="2"/>
        <v>73.063672769118</v>
      </c>
      <c r="L63" s="155"/>
      <c r="M63" s="156">
        <v>5.878</v>
      </c>
      <c r="N63" s="157">
        <f t="shared" si="3"/>
        <v>72.2950435653108</v>
      </c>
      <c r="O63" s="160"/>
      <c r="P63" s="123">
        <v>53</v>
      </c>
    </row>
    <row r="64" spans="1:16" s="122" customFormat="1" ht="10.5" customHeight="1">
      <c r="A64" s="37">
        <v>54</v>
      </c>
      <c r="B64" s="155"/>
      <c r="C64" s="156">
        <v>5.925</v>
      </c>
      <c r="D64" s="157">
        <f t="shared" si="0"/>
        <v>71.15263334579572</v>
      </c>
      <c r="E64" s="158"/>
      <c r="F64" s="156">
        <v>5.949</v>
      </c>
      <c r="G64" s="157">
        <f t="shared" si="1"/>
        <v>70.57969046640378</v>
      </c>
      <c r="H64" s="159"/>
      <c r="I64" s="155"/>
      <c r="J64" s="156">
        <v>5.821</v>
      </c>
      <c r="K64" s="157">
        <f t="shared" si="2"/>
        <v>73.71782084669299</v>
      </c>
      <c r="L64" s="155"/>
      <c r="M64" s="156">
        <v>5.914</v>
      </c>
      <c r="N64" s="157">
        <f t="shared" si="3"/>
        <v>71.41756633720459</v>
      </c>
      <c r="O64" s="160"/>
      <c r="P64" s="123">
        <v>54</v>
      </c>
    </row>
    <row r="65" spans="1:16" s="122" customFormat="1" ht="10.5" customHeight="1">
      <c r="A65" s="37">
        <v>55</v>
      </c>
      <c r="B65" s="155"/>
      <c r="C65" s="156">
        <v>5.956</v>
      </c>
      <c r="D65" s="157">
        <f t="shared" si="0"/>
        <v>70.41388539461761</v>
      </c>
      <c r="E65" s="158"/>
      <c r="F65" s="156">
        <v>5.945</v>
      </c>
      <c r="G65" s="157">
        <f t="shared" si="1"/>
        <v>70.6746992935664</v>
      </c>
      <c r="H65" s="159"/>
      <c r="I65" s="155"/>
      <c r="J65" s="156">
        <v>5.821</v>
      </c>
      <c r="K65" s="157">
        <f t="shared" si="2"/>
        <v>73.71782084669299</v>
      </c>
      <c r="L65" s="155"/>
      <c r="M65" s="156">
        <v>5.82</v>
      </c>
      <c r="N65" s="157">
        <f t="shared" si="3"/>
        <v>73.74315560751525</v>
      </c>
      <c r="O65" s="160"/>
      <c r="P65" s="123">
        <v>55</v>
      </c>
    </row>
    <row r="66" spans="1:16" s="122" customFormat="1" ht="10.5" customHeight="1">
      <c r="A66" s="37">
        <v>56</v>
      </c>
      <c r="B66" s="155"/>
      <c r="C66" s="156">
        <v>5.912</v>
      </c>
      <c r="D66" s="157">
        <f t="shared" si="0"/>
        <v>71.46589492072269</v>
      </c>
      <c r="E66" s="158"/>
      <c r="F66" s="156">
        <v>5.867</v>
      </c>
      <c r="G66" s="157">
        <f t="shared" si="1"/>
        <v>72.56638870916531</v>
      </c>
      <c r="H66" s="159"/>
      <c r="I66" s="155"/>
      <c r="J66" s="156">
        <v>5.844</v>
      </c>
      <c r="K66" s="157">
        <f t="shared" si="2"/>
        <v>73.1387060609851</v>
      </c>
      <c r="L66" s="155"/>
      <c r="M66" s="156">
        <v>5.901</v>
      </c>
      <c r="N66" s="157">
        <f t="shared" si="3"/>
        <v>71.73258109194295</v>
      </c>
      <c r="O66" s="160"/>
      <c r="P66" s="123">
        <v>56</v>
      </c>
    </row>
    <row r="67" spans="1:16" s="122" customFormat="1" ht="10.5" customHeight="1">
      <c r="A67" s="37">
        <v>57</v>
      </c>
      <c r="B67" s="155"/>
      <c r="C67" s="156">
        <v>5.971</v>
      </c>
      <c r="D67" s="157">
        <f t="shared" si="0"/>
        <v>70.06055040606722</v>
      </c>
      <c r="E67" s="158"/>
      <c r="F67" s="156">
        <v>5.877</v>
      </c>
      <c r="G67" s="157">
        <f t="shared" si="1"/>
        <v>72.31964836171751</v>
      </c>
      <c r="H67" s="159"/>
      <c r="I67" s="155"/>
      <c r="J67" s="156">
        <v>5.893</v>
      </c>
      <c r="K67" s="157">
        <f t="shared" si="2"/>
        <v>71.92747339431698</v>
      </c>
      <c r="L67" s="155"/>
      <c r="M67" s="156">
        <v>5.95</v>
      </c>
      <c r="N67" s="157">
        <f t="shared" si="3"/>
        <v>70.55596819433656</v>
      </c>
      <c r="O67" s="160"/>
      <c r="P67" s="123">
        <v>57</v>
      </c>
    </row>
    <row r="68" spans="1:16" s="122" customFormat="1" ht="10.5" customHeight="1">
      <c r="A68" s="37">
        <v>58</v>
      </c>
      <c r="B68" s="155"/>
      <c r="C68" s="156">
        <v>5.982</v>
      </c>
      <c r="D68" s="157">
        <f t="shared" si="0"/>
        <v>69.80312563680118</v>
      </c>
      <c r="E68" s="158"/>
      <c r="F68" s="156">
        <v>5.762</v>
      </c>
      <c r="G68" s="157">
        <f t="shared" si="1"/>
        <v>75.23521724458116</v>
      </c>
      <c r="H68" s="159"/>
      <c r="I68" s="155"/>
      <c r="J68" s="156">
        <v>5.792</v>
      </c>
      <c r="K68" s="157">
        <f t="shared" si="2"/>
        <v>74.4578652971521</v>
      </c>
      <c r="L68" s="155"/>
      <c r="M68" s="156">
        <v>5.783</v>
      </c>
      <c r="N68" s="157">
        <f t="shared" si="3"/>
        <v>74.68980105276758</v>
      </c>
      <c r="O68" s="160"/>
      <c r="P68" s="123">
        <v>58</v>
      </c>
    </row>
    <row r="69" spans="1:16" s="122" customFormat="1" ht="10.5" customHeight="1">
      <c r="A69" s="37">
        <v>59</v>
      </c>
      <c r="B69" s="155"/>
      <c r="C69" s="156">
        <v>5.944</v>
      </c>
      <c r="D69" s="157">
        <f t="shared" si="0"/>
        <v>70.69848147537628</v>
      </c>
      <c r="E69" s="158"/>
      <c r="F69" s="156">
        <v>5.974</v>
      </c>
      <c r="G69" s="157">
        <f t="shared" si="1"/>
        <v>69.99020260656349</v>
      </c>
      <c r="H69" s="159"/>
      <c r="I69" s="155"/>
      <c r="J69" s="156">
        <v>5.489</v>
      </c>
      <c r="K69" s="157">
        <f t="shared" si="2"/>
        <v>82.9050958373462</v>
      </c>
      <c r="L69" s="155"/>
      <c r="M69" s="156">
        <v>5.886</v>
      </c>
      <c r="N69" s="157">
        <f t="shared" si="3"/>
        <v>72.09865644088974</v>
      </c>
      <c r="O69" s="160"/>
      <c r="P69" s="123">
        <v>59</v>
      </c>
    </row>
    <row r="70" spans="1:16" s="122" customFormat="1" ht="10.5" customHeight="1">
      <c r="A70" s="37">
        <v>60</v>
      </c>
      <c r="B70" s="155"/>
      <c r="C70" s="156">
        <v>5.895</v>
      </c>
      <c r="D70" s="157">
        <f t="shared" si="0"/>
        <v>71.87867592394757</v>
      </c>
      <c r="E70" s="158"/>
      <c r="F70" s="156">
        <v>5.927</v>
      </c>
      <c r="G70" s="157">
        <f t="shared" si="1"/>
        <v>71.10462212358226</v>
      </c>
      <c r="H70" s="159"/>
      <c r="I70" s="155"/>
      <c r="J70" s="156">
        <v>5.818</v>
      </c>
      <c r="K70" s="157">
        <f t="shared" si="2"/>
        <v>73.79386432570604</v>
      </c>
      <c r="L70" s="155"/>
      <c r="M70" s="277">
        <v>6.179</v>
      </c>
      <c r="N70" s="278">
        <f t="shared" si="3"/>
        <v>65.42312681120484</v>
      </c>
      <c r="O70" s="160" t="s">
        <v>86</v>
      </c>
      <c r="P70" s="123">
        <v>60</v>
      </c>
    </row>
    <row r="71" spans="1:16" s="122" customFormat="1" ht="10.5" customHeight="1">
      <c r="A71" s="37">
        <v>61</v>
      </c>
      <c r="B71" s="155"/>
      <c r="C71" s="156">
        <v>5.957</v>
      </c>
      <c r="D71" s="157">
        <f t="shared" si="0"/>
        <v>70.39024665860467</v>
      </c>
      <c r="E71" s="158"/>
      <c r="F71" s="156">
        <v>5.927</v>
      </c>
      <c r="G71" s="157">
        <f t="shared" si="1"/>
        <v>71.10462212358226</v>
      </c>
      <c r="H71" s="159"/>
      <c r="I71" s="155"/>
      <c r="J71" s="156">
        <v>5.832</v>
      </c>
      <c r="K71" s="157">
        <f t="shared" si="2"/>
        <v>73.43999804305652</v>
      </c>
      <c r="L71" s="155"/>
      <c r="M71" s="156">
        <v>5.868</v>
      </c>
      <c r="N71" s="157">
        <f t="shared" si="3"/>
        <v>72.54165789611858</v>
      </c>
      <c r="O71" s="160"/>
      <c r="P71" s="123">
        <v>61</v>
      </c>
    </row>
    <row r="72" spans="1:16" s="122" customFormat="1" ht="10.5" customHeight="1">
      <c r="A72" s="37">
        <v>62</v>
      </c>
      <c r="B72" s="155"/>
      <c r="C72" s="156">
        <v>6.005</v>
      </c>
      <c r="D72" s="157">
        <f t="shared" si="0"/>
        <v>69.26943794409459</v>
      </c>
      <c r="E72" s="158"/>
      <c r="F72" s="156">
        <v>5.952</v>
      </c>
      <c r="G72" s="157">
        <f t="shared" si="1"/>
        <v>70.50855951555091</v>
      </c>
      <c r="H72" s="159"/>
      <c r="I72" s="155"/>
      <c r="J72" s="156">
        <v>5.846</v>
      </c>
      <c r="K72" s="157">
        <f t="shared" si="2"/>
        <v>73.08867103179344</v>
      </c>
      <c r="L72" s="155"/>
      <c r="M72" s="156">
        <v>5.859</v>
      </c>
      <c r="N72" s="157">
        <f t="shared" si="3"/>
        <v>72.76469130151085</v>
      </c>
      <c r="O72" s="160"/>
      <c r="P72" s="123">
        <v>62</v>
      </c>
    </row>
    <row r="73" spans="1:16" s="122" customFormat="1" ht="10.5" customHeight="1" thickBot="1">
      <c r="A73" s="124">
        <v>63</v>
      </c>
      <c r="B73" s="161"/>
      <c r="C73" s="162">
        <v>5.956</v>
      </c>
      <c r="D73" s="157">
        <f t="shared" si="0"/>
        <v>70.41388539461761</v>
      </c>
      <c r="E73" s="163"/>
      <c r="F73" s="162">
        <v>5.977</v>
      </c>
      <c r="G73" s="157">
        <f t="shared" si="1"/>
        <v>69.91996070822933</v>
      </c>
      <c r="H73" s="164"/>
      <c r="I73" s="161"/>
      <c r="J73" s="162">
        <v>5.804</v>
      </c>
      <c r="K73" s="157">
        <f t="shared" si="2"/>
        <v>74.15029440947353</v>
      </c>
      <c r="L73" s="161"/>
      <c r="M73" s="162">
        <v>5.808</v>
      </c>
      <c r="N73" s="157">
        <f t="shared" si="3"/>
        <v>74.04819418831438</v>
      </c>
      <c r="O73" s="165"/>
      <c r="P73" s="47">
        <v>63</v>
      </c>
    </row>
    <row r="74" spans="1:17" ht="24.75" thickBot="1">
      <c r="A74" s="177" t="s">
        <v>0</v>
      </c>
      <c r="B74" s="178" t="s">
        <v>3</v>
      </c>
      <c r="C74" s="179" t="s">
        <v>5</v>
      </c>
      <c r="D74" s="179" t="s">
        <v>7</v>
      </c>
      <c r="E74" s="179" t="s">
        <v>4</v>
      </c>
      <c r="F74" s="179" t="s">
        <v>6</v>
      </c>
      <c r="G74" s="179" t="s">
        <v>8</v>
      </c>
      <c r="H74" s="180" t="s">
        <v>30</v>
      </c>
      <c r="I74" s="178" t="s">
        <v>3</v>
      </c>
      <c r="J74" s="179" t="s">
        <v>5</v>
      </c>
      <c r="K74" s="179" t="s">
        <v>7</v>
      </c>
      <c r="L74" s="179" t="s">
        <v>4</v>
      </c>
      <c r="M74" s="179" t="s">
        <v>6</v>
      </c>
      <c r="N74" s="179" t="s">
        <v>8</v>
      </c>
      <c r="O74" s="181" t="s">
        <v>30</v>
      </c>
      <c r="P74" s="182" t="s">
        <v>0</v>
      </c>
      <c r="Q74" s="175" t="s">
        <v>45</v>
      </c>
    </row>
    <row r="75" spans="1:17" ht="12.75">
      <c r="A75" s="75" t="s">
        <v>14</v>
      </c>
      <c r="B75" s="14"/>
      <c r="C75" s="15">
        <f>AVERAGE(C10:C73)</f>
        <v>5.934078125</v>
      </c>
      <c r="D75" s="15">
        <f>AVERAGE(D10:D73)</f>
        <v>70.95070677511663</v>
      </c>
      <c r="E75" s="14"/>
      <c r="F75" s="26">
        <f>AVERAGE(F10:F73)</f>
        <v>5.951062500000002</v>
      </c>
      <c r="G75" s="14">
        <f>AVERAGE(G10:G73)</f>
        <v>70.55844517955572</v>
      </c>
      <c r="H75" s="66"/>
      <c r="I75" s="14"/>
      <c r="J75" s="15">
        <f>AVERAGE(J10:J73)</f>
        <v>5.890171874999998</v>
      </c>
      <c r="K75" s="15">
        <f>AVERAGE(K10:K73)</f>
        <v>72.0379887447948</v>
      </c>
      <c r="L75" s="14"/>
      <c r="M75" s="14">
        <f>AVERAGE(M10:M73)</f>
        <v>5.922171875</v>
      </c>
      <c r="N75" s="14">
        <f>AVERAGE(N10:N73)</f>
        <v>71.2497766656513</v>
      </c>
      <c r="O75" s="126"/>
      <c r="P75" s="132" t="s">
        <v>14</v>
      </c>
      <c r="Q75" s="176">
        <f>Module!$AF$8</f>
        <v>0.2310000000000001</v>
      </c>
    </row>
    <row r="76" spans="1:16" ht="12.75">
      <c r="A76" s="76" t="s">
        <v>10</v>
      </c>
      <c r="B76" s="16"/>
      <c r="C76" s="17">
        <f>STDEV(C10:C73)</f>
        <v>0.05105499825892116</v>
      </c>
      <c r="D76" s="17">
        <f>STDEV(D10:D73)</f>
        <v>1.2299190888670664</v>
      </c>
      <c r="E76" s="16"/>
      <c r="F76" s="27">
        <f>STDEV(F10:F73)</f>
        <v>0.06794719588442703</v>
      </c>
      <c r="G76" s="16">
        <f>STDEV(G10:G73)</f>
        <v>1.646163033127663</v>
      </c>
      <c r="H76" s="67"/>
      <c r="I76" s="16"/>
      <c r="J76" s="17">
        <f>STDEV(J10:J73)</f>
        <v>0.08145396103246375</v>
      </c>
      <c r="K76" s="17">
        <f>STDEV(K10:K73)</f>
        <v>2.0398784085895154</v>
      </c>
      <c r="L76" s="16"/>
      <c r="M76" s="16">
        <f>STDEV(M10:M73)</f>
        <v>0.06997585857803225</v>
      </c>
      <c r="N76" s="16">
        <f>STDEV(N10:N73)</f>
        <v>1.6715363626268491</v>
      </c>
      <c r="O76" s="127"/>
      <c r="P76" s="133" t="s">
        <v>10</v>
      </c>
    </row>
    <row r="77" spans="1:16" ht="12.75">
      <c r="A77" s="77" t="s">
        <v>15</v>
      </c>
      <c r="B77" s="18">
        <f aca="true" t="shared" si="4" ref="B77:G77">MAX(B10:B73)</f>
        <v>0</v>
      </c>
      <c r="C77" s="19">
        <f t="shared" si="4"/>
        <v>6.02</v>
      </c>
      <c r="D77" s="19">
        <f t="shared" si="4"/>
        <v>74.20142372663041</v>
      </c>
      <c r="E77" s="18">
        <f t="shared" si="4"/>
        <v>0</v>
      </c>
      <c r="F77" s="28">
        <f t="shared" si="4"/>
        <v>6.103</v>
      </c>
      <c r="G77" s="18">
        <f t="shared" si="4"/>
        <v>77.36868732484966</v>
      </c>
      <c r="H77" s="68"/>
      <c r="I77" s="18"/>
      <c r="J77" s="19">
        <f>MAX(J10:J73)</f>
        <v>6.224</v>
      </c>
      <c r="K77" s="19">
        <f>MAX(K10:K73)</f>
        <v>82.9050958373462</v>
      </c>
      <c r="L77" s="18">
        <f>MAX(L10:L73)</f>
        <v>0</v>
      </c>
      <c r="M77" s="18">
        <f>MAX(M10:M73)</f>
        <v>6.179</v>
      </c>
      <c r="N77" s="18">
        <f>MAX(N10:N73)</f>
        <v>75.18301588119513</v>
      </c>
      <c r="O77" s="128"/>
      <c r="P77" s="134" t="s">
        <v>15</v>
      </c>
    </row>
    <row r="78" spans="1:16" ht="12.75">
      <c r="A78" s="77" t="s">
        <v>16</v>
      </c>
      <c r="B78" s="20"/>
      <c r="C78" s="19">
        <f>MIN(C10:C73)</f>
        <v>5.802</v>
      </c>
      <c r="D78" s="19">
        <f>MIN(D10:D73)</f>
        <v>68.92467147161732</v>
      </c>
      <c r="E78" s="18">
        <f>MIN(E10:E73)</f>
        <v>0</v>
      </c>
      <c r="F78" s="28">
        <f>MIN(F10:F73)</f>
        <v>5.682</v>
      </c>
      <c r="G78" s="18">
        <f>MIN(G10:G73)</f>
        <v>67.06268653879339</v>
      </c>
      <c r="H78" s="69"/>
      <c r="I78" s="20"/>
      <c r="J78" s="19">
        <f>MIN(J10:J73)</f>
        <v>5.489</v>
      </c>
      <c r="K78" s="19">
        <f>MIN(K10:K73)</f>
        <v>64.48051823606768</v>
      </c>
      <c r="L78" s="18">
        <f>MIN(L10:L73)</f>
        <v>0</v>
      </c>
      <c r="M78" s="18">
        <f>MIN(M10:M73)</f>
        <v>5.764</v>
      </c>
      <c r="N78" s="18">
        <f>MIN(N10:N73)</f>
        <v>65.42312681120484</v>
      </c>
      <c r="O78" s="129"/>
      <c r="P78" s="134" t="s">
        <v>16</v>
      </c>
    </row>
    <row r="79" spans="1:16" ht="12.75">
      <c r="A79" s="77" t="s">
        <v>52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69"/>
      <c r="I79" s="20"/>
      <c r="J79" s="21"/>
      <c r="K79" s="22">
        <f>COUNTIF(K10:K73,"&lt;65")</f>
        <v>1</v>
      </c>
      <c r="L79" s="20"/>
      <c r="M79" s="20"/>
      <c r="N79" s="22">
        <f>COUNTIF(N10:N73,"&lt;65")</f>
        <v>0</v>
      </c>
      <c r="O79" s="129"/>
      <c r="P79" s="134" t="s">
        <v>31</v>
      </c>
    </row>
    <row r="80" spans="1:16" ht="12.75">
      <c r="A80" s="77" t="s">
        <v>53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69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129"/>
      <c r="P80" s="134" t="s">
        <v>32</v>
      </c>
    </row>
    <row r="81" spans="1:16" ht="12.75">
      <c r="A81" s="151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9"/>
      <c r="P81" s="149" t="s">
        <v>33</v>
      </c>
    </row>
    <row r="82" spans="1:16" ht="12.75">
      <c r="A82" s="125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0">
        <f>COUNTIF(O10:O73,"s")</f>
        <v>0</v>
      </c>
      <c r="P82" s="150" t="s">
        <v>39</v>
      </c>
    </row>
    <row r="83" spans="1:16" ht="13.5" thickBot="1">
      <c r="A83" s="152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0</v>
      </c>
      <c r="I83" s="24"/>
      <c r="J83" s="25"/>
      <c r="K83" s="25"/>
      <c r="L83" s="24"/>
      <c r="M83" s="24"/>
      <c r="N83" s="24"/>
      <c r="O83" s="131">
        <f>COUNTIF(O10:O73,"w")</f>
        <v>2</v>
      </c>
      <c r="P83" s="135" t="s">
        <v>34</v>
      </c>
    </row>
    <row r="84" spans="1:16" ht="13.5" thickBot="1">
      <c r="A84" s="80" t="s">
        <v>9</v>
      </c>
      <c r="B84" s="356" t="s">
        <v>84</v>
      </c>
      <c r="C84" s="357"/>
      <c r="D84" s="357"/>
      <c r="E84" s="357"/>
      <c r="F84" s="357"/>
      <c r="G84" s="357"/>
      <c r="H84" s="358"/>
      <c r="I84" s="359" t="s">
        <v>85</v>
      </c>
      <c r="J84" s="357"/>
      <c r="K84" s="357"/>
      <c r="L84" s="357"/>
      <c r="M84" s="357"/>
      <c r="N84" s="357"/>
      <c r="O84" s="360"/>
      <c r="P84" s="136" t="s">
        <v>9</v>
      </c>
    </row>
    <row r="85" spans="1:16" ht="12.75">
      <c r="A85" s="79" t="s">
        <v>12</v>
      </c>
      <c r="B85" s="361" t="s">
        <v>81</v>
      </c>
      <c r="C85" s="362"/>
      <c r="N85" s="361" t="s">
        <v>81</v>
      </c>
      <c r="O85" s="362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21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5"/>
  <sheetViews>
    <sheetView workbookViewId="0" topLeftCell="A1">
      <selection activeCell="R121" sqref="R121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  <col min="21" max="21" width="11.57421875" style="0" bestFit="1" customWidth="1"/>
  </cols>
  <sheetData>
    <row r="1" ht="12.75">
      <c r="M1">
        <v>-1</v>
      </c>
    </row>
    <row r="3" spans="40:46" ht="14.25">
      <c r="AN3" s="343" t="s">
        <v>122</v>
      </c>
      <c r="AO3" s="344" t="s">
        <v>120</v>
      </c>
      <c r="AP3" s="344" t="s">
        <v>121</v>
      </c>
      <c r="AQ3" s="344" t="s">
        <v>121</v>
      </c>
      <c r="AR3" s="344" t="s">
        <v>120</v>
      </c>
      <c r="AS3" s="344" t="s">
        <v>121</v>
      </c>
      <c r="AT3" s="344" t="s">
        <v>121</v>
      </c>
    </row>
    <row r="4" spans="40:46" ht="13.5" thickBot="1">
      <c r="AN4" s="345">
        <f>(AN122-AN114)</f>
        <v>80</v>
      </c>
      <c r="AO4" s="345">
        <f>AVERAGE(AO114:AO122)</f>
        <v>1600</v>
      </c>
      <c r="AP4" s="346">
        <f>1000*ABS(AVERAGE(AP114:AP122))</f>
        <v>2.7777777777777777</v>
      </c>
      <c r="AQ4" s="346">
        <f>1000*ABS(AVERAGE(AQ114:AQ122))</f>
        <v>6.111111111111112</v>
      </c>
      <c r="AR4" s="345">
        <f>AVERAGE(AR114:AR122)</f>
        <v>1600</v>
      </c>
      <c r="AS4" s="346">
        <f>1000*ABS(AVERAGE(AS114:AS122))</f>
        <v>0.9999999999999998</v>
      </c>
      <c r="AT4" s="346">
        <f>1000*ABS(AVERAGE(AT114:AT122))</f>
        <v>19.11111111111111</v>
      </c>
    </row>
    <row r="5" spans="1:15" ht="14.25" thickBot="1" thickTop="1">
      <c r="A5" s="373" t="s">
        <v>82</v>
      </c>
      <c r="B5" s="374"/>
      <c r="C5" s="375"/>
      <c r="D5" s="207"/>
      <c r="E5" s="207"/>
      <c r="F5" s="207"/>
      <c r="G5" s="145"/>
      <c r="H5" s="44" t="s">
        <v>20</v>
      </c>
      <c r="I5" s="144"/>
      <c r="J5" s="144"/>
      <c r="K5" s="144"/>
      <c r="L5" s="144"/>
      <c r="M5" s="43" t="s">
        <v>22</v>
      </c>
      <c r="N5" s="45" t="s">
        <v>21</v>
      </c>
      <c r="O5" s="41" t="s">
        <v>23</v>
      </c>
    </row>
    <row r="6" spans="1:47" ht="17.25" thickBot="1" thickTop="1">
      <c r="A6" s="83" t="s">
        <v>9</v>
      </c>
      <c r="B6" s="376" t="s">
        <v>84</v>
      </c>
      <c r="C6" s="377"/>
      <c r="D6" s="377"/>
      <c r="E6" s="377"/>
      <c r="F6" s="377"/>
      <c r="G6" s="378"/>
      <c r="H6" s="376" t="s">
        <v>85</v>
      </c>
      <c r="I6" s="377"/>
      <c r="J6" s="377"/>
      <c r="K6" s="377"/>
      <c r="L6" s="377"/>
      <c r="M6" s="378"/>
      <c r="N6" s="81" t="s">
        <v>25</v>
      </c>
      <c r="O6" s="33" t="s">
        <v>26</v>
      </c>
      <c r="Q6" s="287" t="s">
        <v>110</v>
      </c>
      <c r="R6" s="288" t="s">
        <v>96</v>
      </c>
      <c r="S6" s="288" t="s">
        <v>97</v>
      </c>
      <c r="T6" s="288" t="s">
        <v>98</v>
      </c>
      <c r="U6" s="289" t="s">
        <v>99</v>
      </c>
      <c r="V6" s="290" t="s">
        <v>100</v>
      </c>
      <c r="X6" s="291" t="s">
        <v>111</v>
      </c>
      <c r="Y6" s="292" t="s">
        <v>112</v>
      </c>
      <c r="Z6" s="293" t="s">
        <v>111</v>
      </c>
      <c r="AA6" s="294" t="s">
        <v>113</v>
      </c>
      <c r="AB6" s="295" t="s">
        <v>114</v>
      </c>
      <c r="AC6" s="296" t="s">
        <v>115</v>
      </c>
      <c r="AE6" s="297"/>
      <c r="AF6" s="298" t="s">
        <v>116</v>
      </c>
      <c r="AG6" s="299" t="s">
        <v>117</v>
      </c>
      <c r="AL6" s="342" t="s">
        <v>13</v>
      </c>
      <c r="AM6" s="342" t="s">
        <v>103</v>
      </c>
      <c r="AN6" s="342" t="s">
        <v>104</v>
      </c>
      <c r="AO6" s="342" t="s">
        <v>105</v>
      </c>
      <c r="AP6" s="342" t="s">
        <v>109</v>
      </c>
      <c r="AQ6" s="342" t="s">
        <v>107</v>
      </c>
      <c r="AR6" s="342" t="s">
        <v>106</v>
      </c>
      <c r="AS6" s="342" t="s">
        <v>108</v>
      </c>
      <c r="AT6" s="342" t="s">
        <v>118</v>
      </c>
      <c r="AU6" s="340"/>
    </row>
    <row r="7" spans="1:46" ht="15" thickBot="1">
      <c r="A7" s="208" t="s">
        <v>19</v>
      </c>
      <c r="B7" s="209">
        <f>$AQ$4</f>
        <v>6.111111111111112</v>
      </c>
      <c r="C7" s="210"/>
      <c r="D7" s="211"/>
      <c r="E7" s="212">
        <f>$AP$4</f>
        <v>2.7777777777777777</v>
      </c>
      <c r="F7" s="210"/>
      <c r="G7" s="213"/>
      <c r="H7" s="209">
        <f>$AT$4</f>
        <v>19.11111111111111</v>
      </c>
      <c r="I7" s="210"/>
      <c r="J7" s="211"/>
      <c r="K7" s="212">
        <f>$AS$4</f>
        <v>0.9999999999999998</v>
      </c>
      <c r="L7" s="210"/>
      <c r="M7" s="85"/>
      <c r="N7" s="48"/>
      <c r="O7" s="33"/>
      <c r="Q7" s="300">
        <v>250</v>
      </c>
      <c r="R7" s="301">
        <f aca="true" t="shared" si="0" ref="R7:R28">FREQUENCY(B$10:D$73,$Q7:$Q8)</f>
        <v>0</v>
      </c>
      <c r="S7" s="301">
        <f aca="true" t="shared" si="1" ref="S7:S28">FREQUENCY(E$10:G$73,$Q7:$Q8)</f>
        <v>0</v>
      </c>
      <c r="T7" s="301">
        <f aca="true" t="shared" si="2" ref="T7:T28">FREQUENCY(H$10:J$73,$Q7:$Q8)</f>
        <v>0</v>
      </c>
      <c r="U7" s="302">
        <f aca="true" t="shared" si="3" ref="U7:U27">FREQUENCY(K$10:M$73,$Q7:$Q8)</f>
        <v>0</v>
      </c>
      <c r="V7" s="303">
        <f aca="true" t="shared" si="4" ref="V7:V28">FREQUENCY(B$10:M$73,$Q7:$Q8)</f>
        <v>0</v>
      </c>
      <c r="X7" s="304">
        <v>37</v>
      </c>
      <c r="Y7" s="305">
        <v>5.6607</v>
      </c>
      <c r="Z7" s="306"/>
      <c r="AA7" s="307"/>
      <c r="AB7" s="308">
        <f>(Y7-Y8)/(X8-X7)</f>
        <v>0</v>
      </c>
      <c r="AC7" s="309" t="e">
        <f>(AA7-AA8)/(Z8-Z7)</f>
        <v>#DIV/0!</v>
      </c>
      <c r="AE7" s="310" t="s">
        <v>101</v>
      </c>
      <c r="AF7" s="311">
        <f>60*AVERAGE(AB7:AB128)</f>
        <v>0.2276836065573771</v>
      </c>
      <c r="AG7" s="312" t="e">
        <f>60*AVERAGE(AC7:AC36)</f>
        <v>#DIV/0!</v>
      </c>
      <c r="AL7" s="338">
        <v>38418</v>
      </c>
      <c r="AM7" s="339">
        <v>0.7560300925925926</v>
      </c>
      <c r="AN7">
        <v>10</v>
      </c>
      <c r="AO7">
        <v>1000</v>
      </c>
      <c r="AP7">
        <v>-0.001</v>
      </c>
      <c r="AQ7">
        <v>-0.001</v>
      </c>
      <c r="AR7">
        <v>1000</v>
      </c>
      <c r="AS7">
        <v>-0.005</v>
      </c>
      <c r="AT7">
        <v>-0.008</v>
      </c>
    </row>
    <row r="8" spans="1:46" ht="13.5" thickBot="1">
      <c r="A8" s="214" t="s">
        <v>17</v>
      </c>
      <c r="B8" s="376" t="s">
        <v>54</v>
      </c>
      <c r="C8" s="379"/>
      <c r="D8" s="380"/>
      <c r="E8" s="376" t="s">
        <v>55</v>
      </c>
      <c r="F8" s="379"/>
      <c r="G8" s="380"/>
      <c r="H8" s="376" t="s">
        <v>79</v>
      </c>
      <c r="I8" s="379"/>
      <c r="J8" s="380"/>
      <c r="K8" s="376" t="s">
        <v>80</v>
      </c>
      <c r="L8" s="379"/>
      <c r="M8" s="380"/>
      <c r="N8" s="32"/>
      <c r="O8" s="33"/>
      <c r="Q8" s="313">
        <v>240</v>
      </c>
      <c r="R8" s="173">
        <f t="shared" si="0"/>
        <v>0</v>
      </c>
      <c r="S8" s="173">
        <f t="shared" si="1"/>
        <v>0</v>
      </c>
      <c r="T8" s="173">
        <f t="shared" si="2"/>
        <v>0</v>
      </c>
      <c r="U8" s="314">
        <f t="shared" si="3"/>
        <v>0</v>
      </c>
      <c r="V8" s="315">
        <f t="shared" si="4"/>
        <v>0</v>
      </c>
      <c r="X8" s="316">
        <v>42</v>
      </c>
      <c r="Y8" s="317">
        <v>5.6607</v>
      </c>
      <c r="Z8" s="318"/>
      <c r="AA8" s="319"/>
      <c r="AB8" s="320">
        <f aca="true" t="shared" si="5" ref="AB8:AB71">(Y8-Y9)/(X9-X8)</f>
        <v>0.012340000000000018</v>
      </c>
      <c r="AC8" s="321" t="e">
        <f aca="true" t="shared" si="6" ref="AC8:AC71">(AA8-AA9)/(Z9-Z8)</f>
        <v>#DIV/0!</v>
      </c>
      <c r="AE8" s="322" t="s">
        <v>102</v>
      </c>
      <c r="AF8" s="323">
        <f>60*AVERAGE(AB35:AB90)</f>
        <v>0.2310000000000001</v>
      </c>
      <c r="AG8" s="324" t="e">
        <f>60*AVERAGE(AC12:AC36)</f>
        <v>#DIV/0!</v>
      </c>
      <c r="AL8" s="338">
        <v>38418</v>
      </c>
      <c r="AM8" s="339">
        <v>0.762974537037037</v>
      </c>
      <c r="AN8">
        <v>20</v>
      </c>
      <c r="AO8">
        <v>1000</v>
      </c>
      <c r="AP8">
        <v>-0.002</v>
      </c>
      <c r="AQ8">
        <v>0</v>
      </c>
      <c r="AR8">
        <v>1000</v>
      </c>
      <c r="AS8">
        <v>-0.005</v>
      </c>
      <c r="AT8">
        <v>-0.008</v>
      </c>
    </row>
    <row r="9" spans="1:46" ht="14.25" thickBot="1">
      <c r="A9" s="46" t="s">
        <v>24</v>
      </c>
      <c r="B9" s="215" t="s">
        <v>56</v>
      </c>
      <c r="C9" s="216" t="s">
        <v>57</v>
      </c>
      <c r="D9" s="147" t="s">
        <v>58</v>
      </c>
      <c r="E9" s="217" t="s">
        <v>59</v>
      </c>
      <c r="F9" s="218" t="s">
        <v>60</v>
      </c>
      <c r="G9" s="219" t="s">
        <v>61</v>
      </c>
      <c r="H9" s="215" t="s">
        <v>62</v>
      </c>
      <c r="I9" s="216" t="s">
        <v>63</v>
      </c>
      <c r="J9" s="147" t="s">
        <v>64</v>
      </c>
      <c r="K9" s="217" t="s">
        <v>65</v>
      </c>
      <c r="L9" s="216" t="s">
        <v>66</v>
      </c>
      <c r="M9" s="219" t="s">
        <v>119</v>
      </c>
      <c r="N9" s="369" t="s">
        <v>18</v>
      </c>
      <c r="O9" s="370"/>
      <c r="Q9" s="313">
        <v>230</v>
      </c>
      <c r="R9" s="173">
        <f t="shared" si="0"/>
        <v>0</v>
      </c>
      <c r="S9" s="173">
        <f t="shared" si="1"/>
        <v>0</v>
      </c>
      <c r="T9" s="173">
        <f t="shared" si="2"/>
        <v>0</v>
      </c>
      <c r="U9" s="314">
        <f t="shared" si="3"/>
        <v>0</v>
      </c>
      <c r="V9" s="315">
        <f t="shared" si="4"/>
        <v>0</v>
      </c>
      <c r="X9" s="316">
        <v>47</v>
      </c>
      <c r="Y9" s="317">
        <v>5.599</v>
      </c>
      <c r="Z9" s="318"/>
      <c r="AA9" s="319"/>
      <c r="AB9" s="320">
        <f t="shared" si="5"/>
        <v>0</v>
      </c>
      <c r="AC9" s="321" t="e">
        <f t="shared" si="6"/>
        <v>#DIV/0!</v>
      </c>
      <c r="AE9" s="197"/>
      <c r="AF9" s="198"/>
      <c r="AL9" s="338">
        <v>38418</v>
      </c>
      <c r="AM9" s="339">
        <v>0.7699189814814815</v>
      </c>
      <c r="AN9">
        <v>30</v>
      </c>
      <c r="AO9">
        <v>1000</v>
      </c>
      <c r="AP9">
        <v>0</v>
      </c>
      <c r="AQ9">
        <v>-0.001</v>
      </c>
      <c r="AR9">
        <v>1000</v>
      </c>
      <c r="AS9">
        <v>0.01</v>
      </c>
      <c r="AT9">
        <v>-0.022</v>
      </c>
    </row>
    <row r="10" spans="1:46" ht="12.75">
      <c r="A10" s="220">
        <v>0</v>
      </c>
      <c r="B10" s="221">
        <v>191.4</v>
      </c>
      <c r="C10" s="222">
        <v>195.8</v>
      </c>
      <c r="D10" s="54">
        <v>196.4</v>
      </c>
      <c r="E10" s="223">
        <v>193.8</v>
      </c>
      <c r="F10" s="224">
        <v>191.8</v>
      </c>
      <c r="G10" s="225">
        <v>197.9</v>
      </c>
      <c r="H10" s="226">
        <v>185.4</v>
      </c>
      <c r="I10" s="227">
        <v>194</v>
      </c>
      <c r="J10" s="228">
        <v>194.6</v>
      </c>
      <c r="K10" s="229">
        <v>190.7</v>
      </c>
      <c r="L10" s="227">
        <v>196.8</v>
      </c>
      <c r="M10" s="225">
        <v>199.8</v>
      </c>
      <c r="N10" s="371"/>
      <c r="O10" s="372"/>
      <c r="Q10" s="313">
        <v>225</v>
      </c>
      <c r="R10" s="173">
        <f t="shared" si="0"/>
        <v>0</v>
      </c>
      <c r="S10" s="173">
        <f t="shared" si="1"/>
        <v>0</v>
      </c>
      <c r="T10" s="173">
        <f t="shared" si="2"/>
        <v>0</v>
      </c>
      <c r="U10" s="314">
        <f t="shared" si="3"/>
        <v>0</v>
      </c>
      <c r="V10" s="315">
        <f t="shared" si="4"/>
        <v>0</v>
      </c>
      <c r="X10" s="316">
        <v>52</v>
      </c>
      <c r="Y10" s="317">
        <v>5.599</v>
      </c>
      <c r="Z10" s="318"/>
      <c r="AA10" s="319"/>
      <c r="AB10" s="320">
        <f t="shared" si="5"/>
        <v>0.009020000000000116</v>
      </c>
      <c r="AC10" s="321" t="e">
        <f t="shared" si="6"/>
        <v>#DIV/0!</v>
      </c>
      <c r="AL10" s="338">
        <v>38418</v>
      </c>
      <c r="AM10" s="339">
        <v>0.7768634259259258</v>
      </c>
      <c r="AN10">
        <v>40</v>
      </c>
      <c r="AO10">
        <v>1000</v>
      </c>
      <c r="AP10">
        <v>-0.001</v>
      </c>
      <c r="AQ10">
        <v>0</v>
      </c>
      <c r="AR10">
        <v>1000</v>
      </c>
      <c r="AS10">
        <v>-0.006</v>
      </c>
      <c r="AT10">
        <v>-0.018</v>
      </c>
    </row>
    <row r="11" spans="1:46" ht="12.75">
      <c r="A11" s="230">
        <v>1</v>
      </c>
      <c r="B11" s="231">
        <v>186.8</v>
      </c>
      <c r="C11" s="232">
        <v>188</v>
      </c>
      <c r="D11" s="57">
        <v>192.7</v>
      </c>
      <c r="E11" s="233">
        <v>196.5</v>
      </c>
      <c r="F11" s="232">
        <v>188.1</v>
      </c>
      <c r="G11" s="234">
        <v>196.5</v>
      </c>
      <c r="H11" s="235">
        <v>183.1</v>
      </c>
      <c r="I11" s="236">
        <v>187.7</v>
      </c>
      <c r="J11" s="237">
        <v>194.2</v>
      </c>
      <c r="K11" s="238">
        <v>187.2</v>
      </c>
      <c r="L11" s="236">
        <v>189.2</v>
      </c>
      <c r="M11" s="234">
        <v>194.2</v>
      </c>
      <c r="N11" s="381"/>
      <c r="O11" s="352"/>
      <c r="Q11" s="313">
        <v>220</v>
      </c>
      <c r="R11" s="173">
        <f t="shared" si="0"/>
        <v>0</v>
      </c>
      <c r="S11" s="173">
        <f t="shared" si="1"/>
        <v>0</v>
      </c>
      <c r="T11" s="173">
        <f t="shared" si="2"/>
        <v>0</v>
      </c>
      <c r="U11" s="314">
        <f t="shared" si="3"/>
        <v>0</v>
      </c>
      <c r="V11" s="315">
        <f t="shared" si="4"/>
        <v>0</v>
      </c>
      <c r="X11" s="316">
        <v>57</v>
      </c>
      <c r="Y11" s="317">
        <v>5.5539</v>
      </c>
      <c r="Z11" s="318"/>
      <c r="AA11" s="319"/>
      <c r="AB11" s="320">
        <f t="shared" si="5"/>
        <v>0</v>
      </c>
      <c r="AC11" s="321" t="e">
        <f t="shared" si="6"/>
        <v>#DIV/0!</v>
      </c>
      <c r="AL11" s="338">
        <v>38418</v>
      </c>
      <c r="AM11" s="339">
        <v>0.7838078703703704</v>
      </c>
      <c r="AN11">
        <v>50</v>
      </c>
      <c r="AO11">
        <v>1000</v>
      </c>
      <c r="AP11">
        <v>-0.001</v>
      </c>
      <c r="AQ11">
        <v>-0.001</v>
      </c>
      <c r="AR11">
        <v>1000</v>
      </c>
      <c r="AS11">
        <v>-0.012</v>
      </c>
      <c r="AT11">
        <v>0.01</v>
      </c>
    </row>
    <row r="12" spans="1:46" ht="12.75">
      <c r="A12" s="230">
        <v>2</v>
      </c>
      <c r="B12" s="231">
        <v>186.3</v>
      </c>
      <c r="C12" s="232">
        <v>185.6</v>
      </c>
      <c r="D12" s="57">
        <v>190.2</v>
      </c>
      <c r="E12" s="233">
        <v>192</v>
      </c>
      <c r="F12" s="232">
        <v>191.4</v>
      </c>
      <c r="G12" s="234">
        <v>187.6</v>
      </c>
      <c r="H12" s="235">
        <v>176.6</v>
      </c>
      <c r="I12" s="236">
        <v>184.3</v>
      </c>
      <c r="J12" s="237">
        <v>190.6</v>
      </c>
      <c r="K12" s="238">
        <v>194.4</v>
      </c>
      <c r="L12" s="236">
        <v>193.3</v>
      </c>
      <c r="M12" s="234">
        <v>198.4</v>
      </c>
      <c r="N12" s="381"/>
      <c r="O12" s="352"/>
      <c r="Q12" s="313">
        <v>215</v>
      </c>
      <c r="R12" s="173">
        <f t="shared" si="0"/>
        <v>0</v>
      </c>
      <c r="S12" s="173">
        <f t="shared" si="1"/>
        <v>0</v>
      </c>
      <c r="T12" s="173">
        <f t="shared" si="2"/>
        <v>0</v>
      </c>
      <c r="U12" s="314">
        <f t="shared" si="3"/>
        <v>0</v>
      </c>
      <c r="V12" s="315">
        <f t="shared" si="4"/>
        <v>0</v>
      </c>
      <c r="X12" s="316">
        <v>62</v>
      </c>
      <c r="Y12" s="317">
        <v>5.5539</v>
      </c>
      <c r="Z12" s="318"/>
      <c r="AA12" s="319"/>
      <c r="AB12" s="320">
        <f t="shared" si="5"/>
        <v>0.009759999999999991</v>
      </c>
      <c r="AC12" s="321" t="e">
        <f t="shared" si="6"/>
        <v>#DIV/0!</v>
      </c>
      <c r="AL12" s="338">
        <v>38418</v>
      </c>
      <c r="AM12" s="339">
        <v>0.7907407407407407</v>
      </c>
      <c r="AN12">
        <v>60</v>
      </c>
      <c r="AO12">
        <v>1200</v>
      </c>
      <c r="AP12">
        <v>-0.002</v>
      </c>
      <c r="AQ12">
        <v>-0.002</v>
      </c>
      <c r="AR12">
        <v>1200</v>
      </c>
      <c r="AS12">
        <v>-0.005</v>
      </c>
      <c r="AT12">
        <v>-0.007</v>
      </c>
    </row>
    <row r="13" spans="1:46" ht="12.75">
      <c r="A13" s="230">
        <v>3</v>
      </c>
      <c r="B13" s="231">
        <v>192</v>
      </c>
      <c r="C13" s="232">
        <v>191.5</v>
      </c>
      <c r="D13" s="57">
        <v>194.4</v>
      </c>
      <c r="E13" s="233">
        <v>194.1</v>
      </c>
      <c r="F13" s="232">
        <v>193.6</v>
      </c>
      <c r="G13" s="234">
        <v>203</v>
      </c>
      <c r="H13" s="235">
        <v>183.5</v>
      </c>
      <c r="I13" s="236">
        <v>185</v>
      </c>
      <c r="J13" s="237">
        <v>189.5</v>
      </c>
      <c r="K13" s="238">
        <v>187.7</v>
      </c>
      <c r="L13" s="236">
        <v>193.5</v>
      </c>
      <c r="M13" s="234">
        <v>196.2</v>
      </c>
      <c r="N13" s="381"/>
      <c r="O13" s="352"/>
      <c r="Q13" s="313">
        <v>210</v>
      </c>
      <c r="R13" s="173">
        <f t="shared" si="0"/>
        <v>0</v>
      </c>
      <c r="S13" s="173">
        <f t="shared" si="1"/>
        <v>3</v>
      </c>
      <c r="T13" s="173">
        <f t="shared" si="2"/>
        <v>0</v>
      </c>
      <c r="U13" s="314">
        <f t="shared" si="3"/>
        <v>0</v>
      </c>
      <c r="V13" s="315">
        <f t="shared" si="4"/>
        <v>3</v>
      </c>
      <c r="X13" s="316">
        <v>67</v>
      </c>
      <c r="Y13" s="317">
        <v>5.5051</v>
      </c>
      <c r="Z13" s="318"/>
      <c r="AA13" s="319"/>
      <c r="AB13" s="320">
        <f t="shared" si="5"/>
        <v>0</v>
      </c>
      <c r="AC13" s="321" t="e">
        <f t="shared" si="6"/>
        <v>#DIV/0!</v>
      </c>
      <c r="AL13" s="338">
        <v>38418</v>
      </c>
      <c r="AM13" s="339">
        <v>0.7976851851851853</v>
      </c>
      <c r="AN13">
        <v>70</v>
      </c>
      <c r="AO13">
        <v>1200</v>
      </c>
      <c r="AP13">
        <v>-0.001</v>
      </c>
      <c r="AQ13">
        <v>0</v>
      </c>
      <c r="AR13">
        <v>1200</v>
      </c>
      <c r="AS13">
        <v>-0.033</v>
      </c>
      <c r="AT13">
        <v>-0.015</v>
      </c>
    </row>
    <row r="14" spans="1:46" ht="12.75">
      <c r="A14" s="230">
        <v>4</v>
      </c>
      <c r="B14" s="231">
        <v>188.5</v>
      </c>
      <c r="C14" s="232">
        <v>190.2</v>
      </c>
      <c r="D14" s="57">
        <v>200.6</v>
      </c>
      <c r="E14" s="233">
        <v>196.9</v>
      </c>
      <c r="F14" s="232">
        <v>187.5</v>
      </c>
      <c r="G14" s="234">
        <v>195.4</v>
      </c>
      <c r="H14" s="235">
        <v>181.8</v>
      </c>
      <c r="I14" s="236">
        <v>182.9</v>
      </c>
      <c r="J14" s="237">
        <v>188.5</v>
      </c>
      <c r="K14" s="238">
        <v>191.9</v>
      </c>
      <c r="L14" s="236">
        <v>192.7</v>
      </c>
      <c r="M14" s="234">
        <v>195.6</v>
      </c>
      <c r="N14" s="381"/>
      <c r="O14" s="352"/>
      <c r="Q14" s="313">
        <v>205</v>
      </c>
      <c r="R14" s="173">
        <f t="shared" si="0"/>
        <v>4</v>
      </c>
      <c r="S14" s="173">
        <f t="shared" si="1"/>
        <v>27</v>
      </c>
      <c r="T14" s="173">
        <f t="shared" si="2"/>
        <v>0</v>
      </c>
      <c r="U14" s="314">
        <f t="shared" si="3"/>
        <v>3</v>
      </c>
      <c r="V14" s="315">
        <f t="shared" si="4"/>
        <v>34</v>
      </c>
      <c r="X14" s="316">
        <v>72</v>
      </c>
      <c r="Y14" s="317">
        <v>5.5051</v>
      </c>
      <c r="Z14" s="318"/>
      <c r="AA14" s="319"/>
      <c r="AB14" s="320">
        <f t="shared" si="5"/>
        <v>0.004019999999999868</v>
      </c>
      <c r="AC14" s="321" t="e">
        <f t="shared" si="6"/>
        <v>#DIV/0!</v>
      </c>
      <c r="AL14" s="338">
        <v>38418</v>
      </c>
      <c r="AM14" s="339">
        <v>0.8046296296296296</v>
      </c>
      <c r="AN14">
        <v>80</v>
      </c>
      <c r="AO14">
        <v>1200</v>
      </c>
      <c r="AP14">
        <v>-0.003</v>
      </c>
      <c r="AQ14">
        <v>-0.001</v>
      </c>
      <c r="AR14">
        <v>1200</v>
      </c>
      <c r="AS14">
        <v>0.012</v>
      </c>
      <c r="AT14">
        <v>0.024</v>
      </c>
    </row>
    <row r="15" spans="1:46" ht="12.75">
      <c r="A15" s="230">
        <v>5</v>
      </c>
      <c r="B15" s="231">
        <v>188.3</v>
      </c>
      <c r="C15" s="232">
        <v>190.2</v>
      </c>
      <c r="D15" s="57">
        <v>197.1</v>
      </c>
      <c r="E15" s="233">
        <v>197.1</v>
      </c>
      <c r="F15" s="232">
        <v>185.1</v>
      </c>
      <c r="G15" s="234">
        <v>188.7</v>
      </c>
      <c r="H15" s="235">
        <v>183.7</v>
      </c>
      <c r="I15" s="236">
        <v>183.2</v>
      </c>
      <c r="J15" s="237">
        <v>191.1</v>
      </c>
      <c r="K15" s="238">
        <v>194.8</v>
      </c>
      <c r="L15" s="236">
        <v>188.6</v>
      </c>
      <c r="M15" s="234">
        <v>194.8</v>
      </c>
      <c r="N15" s="381"/>
      <c r="O15" s="352"/>
      <c r="Q15" s="313">
        <v>200</v>
      </c>
      <c r="R15" s="173">
        <f t="shared" si="0"/>
        <v>31</v>
      </c>
      <c r="S15" s="173">
        <f t="shared" si="1"/>
        <v>99</v>
      </c>
      <c r="T15" s="173">
        <f t="shared" si="2"/>
        <v>10</v>
      </c>
      <c r="U15" s="314">
        <f t="shared" si="3"/>
        <v>31</v>
      </c>
      <c r="V15" s="315">
        <f t="shared" si="4"/>
        <v>171</v>
      </c>
      <c r="X15" s="316">
        <v>77</v>
      </c>
      <c r="Y15" s="317">
        <v>5.485</v>
      </c>
      <c r="Z15" s="318"/>
      <c r="AA15" s="319"/>
      <c r="AB15" s="320">
        <f t="shared" si="5"/>
        <v>0</v>
      </c>
      <c r="AC15" s="321" t="e">
        <f t="shared" si="6"/>
        <v>#DIV/0!</v>
      </c>
      <c r="AL15" s="338">
        <v>38418</v>
      </c>
      <c r="AM15" s="339">
        <v>0.8115162037037037</v>
      </c>
      <c r="AN15">
        <v>90</v>
      </c>
      <c r="AO15">
        <v>1400</v>
      </c>
      <c r="AP15">
        <v>-0.005</v>
      </c>
      <c r="AQ15">
        <v>-0.002</v>
      </c>
      <c r="AR15">
        <v>1400</v>
      </c>
      <c r="AS15">
        <v>0.012</v>
      </c>
      <c r="AT15">
        <v>0.006</v>
      </c>
    </row>
    <row r="16" spans="1:46" ht="12.75">
      <c r="A16" s="230">
        <v>6</v>
      </c>
      <c r="B16" s="231">
        <v>191</v>
      </c>
      <c r="C16" s="232">
        <v>189.1</v>
      </c>
      <c r="D16" s="57">
        <v>189.5</v>
      </c>
      <c r="E16" s="233">
        <v>195.2</v>
      </c>
      <c r="F16" s="232">
        <v>197.7</v>
      </c>
      <c r="G16" s="234">
        <v>198.3</v>
      </c>
      <c r="H16" s="235">
        <v>175.1</v>
      </c>
      <c r="I16" s="236">
        <v>184.6</v>
      </c>
      <c r="J16" s="237">
        <v>191.9</v>
      </c>
      <c r="K16" s="238">
        <v>194.9</v>
      </c>
      <c r="L16" s="236">
        <v>192.3</v>
      </c>
      <c r="M16" s="234">
        <v>193.6</v>
      </c>
      <c r="N16" s="381"/>
      <c r="O16" s="352"/>
      <c r="Q16" s="313">
        <v>195</v>
      </c>
      <c r="R16" s="173">
        <f t="shared" si="0"/>
        <v>105</v>
      </c>
      <c r="S16" s="173">
        <f t="shared" si="1"/>
        <v>53</v>
      </c>
      <c r="T16" s="173">
        <f t="shared" si="2"/>
        <v>54</v>
      </c>
      <c r="U16" s="314">
        <f t="shared" si="3"/>
        <v>86</v>
      </c>
      <c r="V16" s="315">
        <f t="shared" si="4"/>
        <v>298</v>
      </c>
      <c r="X16" s="316">
        <v>82</v>
      </c>
      <c r="Y16" s="317">
        <v>5.485</v>
      </c>
      <c r="Z16" s="318"/>
      <c r="AA16" s="319"/>
      <c r="AB16" s="320">
        <f t="shared" si="5"/>
        <v>0.01294000000000004</v>
      </c>
      <c r="AC16" s="321" t="e">
        <f t="shared" si="6"/>
        <v>#DIV/0!</v>
      </c>
      <c r="AL16" s="338">
        <v>38418</v>
      </c>
      <c r="AM16" s="339">
        <v>0.8184606481481481</v>
      </c>
      <c r="AN16">
        <v>100</v>
      </c>
      <c r="AO16">
        <v>1400</v>
      </c>
      <c r="AP16">
        <v>-0.003</v>
      </c>
      <c r="AQ16">
        <v>-0.003</v>
      </c>
      <c r="AR16">
        <v>1400</v>
      </c>
      <c r="AS16">
        <v>-0.019</v>
      </c>
      <c r="AT16">
        <v>-0.007</v>
      </c>
    </row>
    <row r="17" spans="1:46" ht="12.75">
      <c r="A17" s="230">
        <v>7</v>
      </c>
      <c r="B17" s="231">
        <v>189.8</v>
      </c>
      <c r="C17" s="232">
        <v>186</v>
      </c>
      <c r="D17" s="57">
        <v>193.6</v>
      </c>
      <c r="E17" s="233">
        <v>198</v>
      </c>
      <c r="F17" s="232">
        <v>190.5</v>
      </c>
      <c r="G17" s="234">
        <v>197.1</v>
      </c>
      <c r="H17" s="235">
        <v>189.7</v>
      </c>
      <c r="I17" s="236">
        <v>184</v>
      </c>
      <c r="J17" s="237">
        <v>187.2</v>
      </c>
      <c r="K17" s="238">
        <v>190.6</v>
      </c>
      <c r="L17" s="236">
        <v>189.1</v>
      </c>
      <c r="M17" s="234">
        <v>195.9</v>
      </c>
      <c r="N17" s="381"/>
      <c r="O17" s="352"/>
      <c r="Q17" s="313">
        <v>190</v>
      </c>
      <c r="R17" s="173">
        <f t="shared" si="0"/>
        <v>49</v>
      </c>
      <c r="S17" s="173">
        <f t="shared" si="1"/>
        <v>10</v>
      </c>
      <c r="T17" s="173">
        <f t="shared" si="2"/>
        <v>84</v>
      </c>
      <c r="U17" s="314">
        <f t="shared" si="3"/>
        <v>60</v>
      </c>
      <c r="V17" s="315">
        <f t="shared" si="4"/>
        <v>203</v>
      </c>
      <c r="X17" s="316">
        <v>87</v>
      </c>
      <c r="Y17" s="317">
        <v>5.4203</v>
      </c>
      <c r="Z17" s="318"/>
      <c r="AA17" s="319"/>
      <c r="AB17" s="320">
        <f t="shared" si="5"/>
        <v>0</v>
      </c>
      <c r="AC17" s="321" t="e">
        <f t="shared" si="6"/>
        <v>#DIV/0!</v>
      </c>
      <c r="AL17" s="338">
        <v>38418</v>
      </c>
      <c r="AM17" s="339">
        <v>0.8254050925925926</v>
      </c>
      <c r="AN17">
        <v>110</v>
      </c>
      <c r="AO17">
        <v>1400</v>
      </c>
      <c r="AP17">
        <v>-0.003</v>
      </c>
      <c r="AQ17">
        <v>-0.003</v>
      </c>
      <c r="AR17">
        <v>1400</v>
      </c>
      <c r="AS17">
        <v>0.009</v>
      </c>
      <c r="AT17">
        <v>0.01</v>
      </c>
    </row>
    <row r="18" spans="1:46" ht="12.75">
      <c r="A18" s="230">
        <v>8</v>
      </c>
      <c r="B18" s="231">
        <v>193</v>
      </c>
      <c r="C18" s="232">
        <v>192.9</v>
      </c>
      <c r="D18" s="57">
        <v>195.9</v>
      </c>
      <c r="E18" s="233">
        <v>199.8</v>
      </c>
      <c r="F18" s="232">
        <v>200.6</v>
      </c>
      <c r="G18" s="234">
        <v>193.9</v>
      </c>
      <c r="H18" s="235">
        <v>187.4</v>
      </c>
      <c r="I18" s="236">
        <v>192.3</v>
      </c>
      <c r="J18" s="237">
        <v>197.9</v>
      </c>
      <c r="K18" s="238">
        <v>192.8</v>
      </c>
      <c r="L18" s="236">
        <v>198</v>
      </c>
      <c r="M18" s="234">
        <v>191.6</v>
      </c>
      <c r="N18" s="381"/>
      <c r="O18" s="352"/>
      <c r="Q18" s="313">
        <v>185</v>
      </c>
      <c r="R18" s="173">
        <f t="shared" si="0"/>
        <v>3</v>
      </c>
      <c r="S18" s="173">
        <f t="shared" si="1"/>
        <v>0</v>
      </c>
      <c r="T18" s="173">
        <f t="shared" si="2"/>
        <v>37</v>
      </c>
      <c r="U18" s="314">
        <f t="shared" si="3"/>
        <v>9</v>
      </c>
      <c r="V18" s="315">
        <f t="shared" si="4"/>
        <v>49</v>
      </c>
      <c r="X18" s="316">
        <v>92</v>
      </c>
      <c r="Y18" s="317">
        <v>5.4203</v>
      </c>
      <c r="Z18" s="318"/>
      <c r="AA18" s="319"/>
      <c r="AB18" s="320">
        <f t="shared" si="5"/>
        <v>0.00815999999999999</v>
      </c>
      <c r="AC18" s="321" t="e">
        <f t="shared" si="6"/>
        <v>#DIV/0!</v>
      </c>
      <c r="AL18" s="338">
        <v>38418</v>
      </c>
      <c r="AM18" s="339">
        <v>0.832349537037037</v>
      </c>
      <c r="AN18">
        <v>120</v>
      </c>
      <c r="AO18">
        <v>1400</v>
      </c>
      <c r="AP18">
        <v>-0.003</v>
      </c>
      <c r="AQ18">
        <v>-0.003</v>
      </c>
      <c r="AR18">
        <v>1400</v>
      </c>
      <c r="AS18">
        <v>0.02</v>
      </c>
      <c r="AT18">
        <v>-0.015</v>
      </c>
    </row>
    <row r="19" spans="1:46" ht="12.75">
      <c r="A19" s="230">
        <v>9</v>
      </c>
      <c r="B19" s="231">
        <v>195.7</v>
      </c>
      <c r="C19" s="232">
        <v>190.1</v>
      </c>
      <c r="D19" s="57">
        <v>197.7</v>
      </c>
      <c r="E19" s="233">
        <v>198.9</v>
      </c>
      <c r="F19" s="232">
        <v>199.8</v>
      </c>
      <c r="G19" s="234">
        <v>199.8</v>
      </c>
      <c r="H19" s="235">
        <v>182.3</v>
      </c>
      <c r="I19" s="236">
        <v>186.3</v>
      </c>
      <c r="J19" s="237">
        <v>192</v>
      </c>
      <c r="K19" s="238">
        <v>196.1</v>
      </c>
      <c r="L19" s="236">
        <v>198.4</v>
      </c>
      <c r="M19" s="234">
        <v>197.8</v>
      </c>
      <c r="N19" s="381"/>
      <c r="O19" s="352"/>
      <c r="Q19" s="313">
        <v>180</v>
      </c>
      <c r="R19" s="173">
        <f t="shared" si="0"/>
        <v>0</v>
      </c>
      <c r="S19" s="173">
        <f t="shared" si="1"/>
        <v>0</v>
      </c>
      <c r="T19" s="173">
        <f t="shared" si="2"/>
        <v>7</v>
      </c>
      <c r="U19" s="314">
        <f t="shared" si="3"/>
        <v>3</v>
      </c>
      <c r="V19" s="315">
        <f t="shared" si="4"/>
        <v>10</v>
      </c>
      <c r="X19" s="316">
        <v>97</v>
      </c>
      <c r="Y19" s="317">
        <v>5.3795</v>
      </c>
      <c r="Z19" s="318"/>
      <c r="AA19" s="319"/>
      <c r="AB19" s="320">
        <f t="shared" si="5"/>
        <v>0</v>
      </c>
      <c r="AC19" s="321" t="e">
        <f t="shared" si="6"/>
        <v>#DIV/0!</v>
      </c>
      <c r="AL19" s="338">
        <v>38418</v>
      </c>
      <c r="AM19" s="339">
        <v>0.8392939814814815</v>
      </c>
      <c r="AN19">
        <v>130</v>
      </c>
      <c r="AO19">
        <v>1400</v>
      </c>
      <c r="AP19">
        <v>-0.003</v>
      </c>
      <c r="AQ19">
        <v>-0.004</v>
      </c>
      <c r="AR19">
        <v>1400</v>
      </c>
      <c r="AS19">
        <v>-0.015</v>
      </c>
      <c r="AT19">
        <v>0.039</v>
      </c>
    </row>
    <row r="20" spans="1:46" ht="12.75">
      <c r="A20" s="230">
        <v>10</v>
      </c>
      <c r="B20" s="231">
        <v>192.1</v>
      </c>
      <c r="C20" s="232">
        <v>192</v>
      </c>
      <c r="D20" s="57">
        <v>191.9</v>
      </c>
      <c r="E20" s="233">
        <v>195.5</v>
      </c>
      <c r="F20" s="232">
        <v>197.6</v>
      </c>
      <c r="G20" s="234">
        <v>194.8</v>
      </c>
      <c r="H20" s="235">
        <v>182.1</v>
      </c>
      <c r="I20" s="236">
        <v>184.4</v>
      </c>
      <c r="J20" s="237">
        <v>187.9</v>
      </c>
      <c r="K20" s="238">
        <v>190.3</v>
      </c>
      <c r="L20" s="236">
        <v>192.6</v>
      </c>
      <c r="M20" s="234">
        <v>197.5</v>
      </c>
      <c r="N20" s="381"/>
      <c r="O20" s="352"/>
      <c r="Q20" s="313">
        <v>175</v>
      </c>
      <c r="R20" s="173">
        <f t="shared" si="0"/>
        <v>0</v>
      </c>
      <c r="S20" s="173">
        <f t="shared" si="1"/>
        <v>0</v>
      </c>
      <c r="T20" s="173">
        <f t="shared" si="2"/>
        <v>0</v>
      </c>
      <c r="U20" s="314">
        <f t="shared" si="3"/>
        <v>0</v>
      </c>
      <c r="V20" s="315">
        <f t="shared" si="4"/>
        <v>0</v>
      </c>
      <c r="X20" s="316">
        <v>102</v>
      </c>
      <c r="Y20" s="317">
        <v>5.3795</v>
      </c>
      <c r="Z20" s="318"/>
      <c r="AA20" s="319"/>
      <c r="AB20" s="320">
        <f t="shared" si="5"/>
        <v>0.010400000000000098</v>
      </c>
      <c r="AC20" s="321" t="e">
        <f t="shared" si="6"/>
        <v>#DIV/0!</v>
      </c>
      <c r="AL20" s="338">
        <v>38418</v>
      </c>
      <c r="AM20" s="339">
        <v>0.846238425925926</v>
      </c>
      <c r="AN20">
        <v>140</v>
      </c>
      <c r="AO20">
        <v>1400</v>
      </c>
      <c r="AP20">
        <v>-0.003</v>
      </c>
      <c r="AQ20">
        <v>-0.002</v>
      </c>
      <c r="AR20">
        <v>1400</v>
      </c>
      <c r="AS20">
        <v>-0.003</v>
      </c>
      <c r="AT20">
        <v>0.001</v>
      </c>
    </row>
    <row r="21" spans="1:46" ht="12.75">
      <c r="A21" s="230">
        <v>11</v>
      </c>
      <c r="B21" s="231">
        <v>186.8</v>
      </c>
      <c r="C21" s="232">
        <v>191.5</v>
      </c>
      <c r="D21" s="57">
        <v>187.5</v>
      </c>
      <c r="E21" s="233">
        <v>197.6</v>
      </c>
      <c r="F21" s="232">
        <v>193</v>
      </c>
      <c r="G21" s="234">
        <v>195.8</v>
      </c>
      <c r="H21" s="235">
        <v>190.6</v>
      </c>
      <c r="I21" s="236">
        <v>189.5</v>
      </c>
      <c r="J21" s="237">
        <v>188</v>
      </c>
      <c r="K21" s="238">
        <v>196.8</v>
      </c>
      <c r="L21" s="236">
        <v>195.7</v>
      </c>
      <c r="M21" s="234">
        <v>195.5</v>
      </c>
      <c r="N21" s="381"/>
      <c r="O21" s="352"/>
      <c r="Q21" s="313">
        <v>170</v>
      </c>
      <c r="R21" s="173">
        <f t="shared" si="0"/>
        <v>0</v>
      </c>
      <c r="S21" s="173">
        <f t="shared" si="1"/>
        <v>0</v>
      </c>
      <c r="T21" s="173">
        <f t="shared" si="2"/>
        <v>0</v>
      </c>
      <c r="U21" s="314">
        <f t="shared" si="3"/>
        <v>0</v>
      </c>
      <c r="V21" s="315">
        <f t="shared" si="4"/>
        <v>0</v>
      </c>
      <c r="X21" s="316">
        <v>107</v>
      </c>
      <c r="Y21" s="317">
        <v>5.3275</v>
      </c>
      <c r="Z21" s="318"/>
      <c r="AA21" s="319"/>
      <c r="AB21" s="320">
        <f t="shared" si="5"/>
        <v>0</v>
      </c>
      <c r="AC21" s="321" t="e">
        <f t="shared" si="6"/>
        <v>#DIV/0!</v>
      </c>
      <c r="AL21" s="338">
        <v>38418</v>
      </c>
      <c r="AM21" s="339">
        <v>0.8531828703703703</v>
      </c>
      <c r="AN21">
        <v>150</v>
      </c>
      <c r="AO21">
        <v>1400</v>
      </c>
      <c r="AP21">
        <v>-0.002</v>
      </c>
      <c r="AQ21">
        <v>-0.004</v>
      </c>
      <c r="AR21">
        <v>1400</v>
      </c>
      <c r="AS21">
        <v>-0.005</v>
      </c>
      <c r="AT21">
        <v>0.002</v>
      </c>
    </row>
    <row r="22" spans="1:46" ht="12.75">
      <c r="A22" s="230">
        <v>12</v>
      </c>
      <c r="B22" s="231">
        <v>186.8</v>
      </c>
      <c r="C22" s="232">
        <v>186.5</v>
      </c>
      <c r="D22" s="57">
        <v>191.4</v>
      </c>
      <c r="E22" s="233">
        <v>200.6</v>
      </c>
      <c r="F22" s="232">
        <v>194.3</v>
      </c>
      <c r="G22" s="234">
        <v>197.3</v>
      </c>
      <c r="H22" s="235">
        <v>186.9</v>
      </c>
      <c r="I22" s="236">
        <v>184.6</v>
      </c>
      <c r="J22" s="237">
        <v>188</v>
      </c>
      <c r="K22" s="238">
        <v>192.5</v>
      </c>
      <c r="L22" s="236">
        <v>193.8</v>
      </c>
      <c r="M22" s="234">
        <v>194.6</v>
      </c>
      <c r="N22" s="381"/>
      <c r="O22" s="352"/>
      <c r="Q22" s="313">
        <v>165</v>
      </c>
      <c r="R22" s="173">
        <f t="shared" si="0"/>
        <v>0</v>
      </c>
      <c r="S22" s="173">
        <f t="shared" si="1"/>
        <v>0</v>
      </c>
      <c r="T22" s="173">
        <f t="shared" si="2"/>
        <v>0</v>
      </c>
      <c r="U22" s="314">
        <f t="shared" si="3"/>
        <v>0</v>
      </c>
      <c r="V22" s="315">
        <f t="shared" si="4"/>
        <v>0</v>
      </c>
      <c r="X22" s="316">
        <v>112</v>
      </c>
      <c r="Y22" s="317">
        <v>5.3275</v>
      </c>
      <c r="Z22" s="318"/>
      <c r="AA22" s="319"/>
      <c r="AB22" s="320">
        <f t="shared" si="5"/>
        <v>0.010239999999999938</v>
      </c>
      <c r="AC22" s="321" t="e">
        <f t="shared" si="6"/>
        <v>#DIV/0!</v>
      </c>
      <c r="AL22" s="338">
        <v>38418</v>
      </c>
      <c r="AM22" s="339">
        <v>0.8601388888888889</v>
      </c>
      <c r="AN22">
        <v>160</v>
      </c>
      <c r="AO22">
        <v>1400</v>
      </c>
      <c r="AP22">
        <v>-0.005</v>
      </c>
      <c r="AQ22">
        <v>-0.003</v>
      </c>
      <c r="AR22">
        <v>1400</v>
      </c>
      <c r="AS22">
        <v>-0.007</v>
      </c>
      <c r="AT22">
        <v>0.047</v>
      </c>
    </row>
    <row r="23" spans="1:46" ht="12.75">
      <c r="A23" s="230">
        <v>13</v>
      </c>
      <c r="B23" s="231">
        <v>191.3</v>
      </c>
      <c r="C23" s="232">
        <v>190.4</v>
      </c>
      <c r="D23" s="57">
        <v>185.8</v>
      </c>
      <c r="E23" s="233">
        <v>195.8</v>
      </c>
      <c r="F23" s="232">
        <v>189</v>
      </c>
      <c r="G23" s="234">
        <v>194.1</v>
      </c>
      <c r="H23" s="235">
        <v>181.3</v>
      </c>
      <c r="I23" s="236">
        <v>188.5</v>
      </c>
      <c r="J23" s="237">
        <v>187.2</v>
      </c>
      <c r="K23" s="238">
        <v>195.7</v>
      </c>
      <c r="L23" s="236">
        <v>191</v>
      </c>
      <c r="M23" s="234">
        <v>202.3</v>
      </c>
      <c r="N23" s="381"/>
      <c r="O23" s="352"/>
      <c r="Q23" s="313">
        <v>160</v>
      </c>
      <c r="R23" s="173">
        <f t="shared" si="0"/>
        <v>0</v>
      </c>
      <c r="S23" s="173">
        <f t="shared" si="1"/>
        <v>0</v>
      </c>
      <c r="T23" s="173">
        <f t="shared" si="2"/>
        <v>0</v>
      </c>
      <c r="U23" s="314">
        <f t="shared" si="3"/>
        <v>0</v>
      </c>
      <c r="V23" s="315">
        <f t="shared" si="4"/>
        <v>0</v>
      </c>
      <c r="X23" s="316">
        <v>117</v>
      </c>
      <c r="Y23" s="317">
        <v>5.2763</v>
      </c>
      <c r="Z23" s="318"/>
      <c r="AA23" s="319"/>
      <c r="AB23" s="320">
        <f t="shared" si="5"/>
        <v>0</v>
      </c>
      <c r="AC23" s="321" t="e">
        <f t="shared" si="6"/>
        <v>#DIV/0!</v>
      </c>
      <c r="AL23" s="338">
        <v>38418</v>
      </c>
      <c r="AM23" s="339">
        <v>0.8670833333333333</v>
      </c>
      <c r="AN23">
        <v>170</v>
      </c>
      <c r="AO23">
        <v>1400</v>
      </c>
      <c r="AP23">
        <v>-0.003</v>
      </c>
      <c r="AQ23">
        <v>-0.004</v>
      </c>
      <c r="AR23">
        <v>1400</v>
      </c>
      <c r="AS23">
        <v>-0.009</v>
      </c>
      <c r="AT23">
        <v>-0.018</v>
      </c>
    </row>
    <row r="24" spans="1:46" ht="12.75">
      <c r="A24" s="230">
        <v>14</v>
      </c>
      <c r="B24" s="231">
        <v>190.8</v>
      </c>
      <c r="C24" s="232">
        <v>192.2</v>
      </c>
      <c r="D24" s="57">
        <v>194.3</v>
      </c>
      <c r="E24" s="233">
        <v>197.7</v>
      </c>
      <c r="F24" s="232">
        <v>194.6</v>
      </c>
      <c r="G24" s="234">
        <v>196.8</v>
      </c>
      <c r="H24" s="235">
        <v>184.8</v>
      </c>
      <c r="I24" s="236">
        <v>183.6</v>
      </c>
      <c r="J24" s="237">
        <v>188.9</v>
      </c>
      <c r="K24" s="238">
        <v>191.2</v>
      </c>
      <c r="L24" s="236">
        <v>190.8</v>
      </c>
      <c r="M24" s="234">
        <v>196.8</v>
      </c>
      <c r="N24" s="381"/>
      <c r="O24" s="352"/>
      <c r="Q24" s="313">
        <v>155</v>
      </c>
      <c r="R24" s="173">
        <f t="shared" si="0"/>
        <v>0</v>
      </c>
      <c r="S24" s="173">
        <f t="shared" si="1"/>
        <v>0</v>
      </c>
      <c r="T24" s="173">
        <f t="shared" si="2"/>
        <v>0</v>
      </c>
      <c r="U24" s="314">
        <f t="shared" si="3"/>
        <v>0</v>
      </c>
      <c r="V24" s="315">
        <f t="shared" si="4"/>
        <v>0</v>
      </c>
      <c r="X24" s="316">
        <v>122</v>
      </c>
      <c r="Y24" s="317">
        <v>5.2763</v>
      </c>
      <c r="Z24" s="318"/>
      <c r="AA24" s="319"/>
      <c r="AB24" s="320">
        <f t="shared" si="5"/>
        <v>0.009200000000000052</v>
      </c>
      <c r="AC24" s="321" t="e">
        <f t="shared" si="6"/>
        <v>#DIV/0!</v>
      </c>
      <c r="AL24" s="338">
        <v>38418</v>
      </c>
      <c r="AM24" s="339">
        <v>0.8740277777777777</v>
      </c>
      <c r="AN24">
        <v>180</v>
      </c>
      <c r="AO24">
        <v>1400</v>
      </c>
      <c r="AP24">
        <v>-0.002</v>
      </c>
      <c r="AQ24">
        <v>-0.002</v>
      </c>
      <c r="AR24">
        <v>1400</v>
      </c>
      <c r="AS24">
        <v>-0.003</v>
      </c>
      <c r="AT24">
        <v>0</v>
      </c>
    </row>
    <row r="25" spans="1:46" ht="12.75">
      <c r="A25" s="230">
        <v>15</v>
      </c>
      <c r="B25" s="231">
        <v>189.2</v>
      </c>
      <c r="C25" s="232">
        <v>190.8</v>
      </c>
      <c r="D25" s="57">
        <v>190.9</v>
      </c>
      <c r="E25" s="233">
        <v>196.6</v>
      </c>
      <c r="F25" s="232">
        <v>198.4</v>
      </c>
      <c r="G25" s="234">
        <v>196.2</v>
      </c>
      <c r="H25" s="235">
        <v>179.7</v>
      </c>
      <c r="I25" s="236">
        <v>181.3</v>
      </c>
      <c r="J25" s="237">
        <v>187.8</v>
      </c>
      <c r="K25" s="238">
        <v>191</v>
      </c>
      <c r="L25" s="236">
        <v>190</v>
      </c>
      <c r="M25" s="234">
        <v>187.3</v>
      </c>
      <c r="N25" s="381"/>
      <c r="O25" s="352"/>
      <c r="Q25" s="313">
        <v>150</v>
      </c>
      <c r="R25" s="173">
        <f t="shared" si="0"/>
        <v>0</v>
      </c>
      <c r="S25" s="173">
        <f t="shared" si="1"/>
        <v>0</v>
      </c>
      <c r="T25" s="173">
        <f t="shared" si="2"/>
        <v>0</v>
      </c>
      <c r="U25" s="314">
        <f t="shared" si="3"/>
        <v>0</v>
      </c>
      <c r="V25" s="315">
        <f t="shared" si="4"/>
        <v>0</v>
      </c>
      <c r="X25" s="316">
        <v>127</v>
      </c>
      <c r="Y25" s="317">
        <v>5.2303</v>
      </c>
      <c r="Z25" s="318"/>
      <c r="AA25" s="319"/>
      <c r="AB25" s="320">
        <f t="shared" si="5"/>
        <v>0</v>
      </c>
      <c r="AC25" s="321" t="e">
        <f t="shared" si="6"/>
        <v>#DIV/0!</v>
      </c>
      <c r="AL25" s="338">
        <v>38418</v>
      </c>
      <c r="AM25" s="339">
        <v>0.8809722222222223</v>
      </c>
      <c r="AN25">
        <v>190</v>
      </c>
      <c r="AO25">
        <v>1400</v>
      </c>
      <c r="AP25">
        <v>-0.004</v>
      </c>
      <c r="AQ25">
        <v>-0.004</v>
      </c>
      <c r="AR25">
        <v>1400</v>
      </c>
      <c r="AS25">
        <v>0.006</v>
      </c>
      <c r="AT25">
        <v>0.028</v>
      </c>
    </row>
    <row r="26" spans="1:46" ht="12.75">
      <c r="A26" s="230">
        <v>16</v>
      </c>
      <c r="B26" s="231">
        <v>195.8</v>
      </c>
      <c r="C26" s="232">
        <v>190.6</v>
      </c>
      <c r="D26" s="57">
        <v>192</v>
      </c>
      <c r="E26" s="233">
        <v>194.8</v>
      </c>
      <c r="F26" s="232">
        <v>196.8</v>
      </c>
      <c r="G26" s="234">
        <v>199.1</v>
      </c>
      <c r="H26" s="235">
        <v>186.6</v>
      </c>
      <c r="I26" s="236">
        <v>184.9</v>
      </c>
      <c r="J26" s="237">
        <v>192.9</v>
      </c>
      <c r="K26" s="238">
        <v>190</v>
      </c>
      <c r="L26" s="236">
        <v>191.8</v>
      </c>
      <c r="M26" s="234">
        <v>197.2</v>
      </c>
      <c r="N26" s="381"/>
      <c r="O26" s="352"/>
      <c r="Q26" s="313">
        <v>100</v>
      </c>
      <c r="R26" s="173">
        <f t="shared" si="0"/>
        <v>0</v>
      </c>
      <c r="S26" s="173">
        <f t="shared" si="1"/>
        <v>0</v>
      </c>
      <c r="T26" s="173">
        <f t="shared" si="2"/>
        <v>0</v>
      </c>
      <c r="U26" s="314">
        <f t="shared" si="3"/>
        <v>0</v>
      </c>
      <c r="V26" s="315">
        <f t="shared" si="4"/>
        <v>0</v>
      </c>
      <c r="X26" s="316">
        <v>132</v>
      </c>
      <c r="Y26" s="317">
        <v>5.2303</v>
      </c>
      <c r="Z26" s="318"/>
      <c r="AA26" s="319"/>
      <c r="AB26" s="320">
        <f t="shared" si="5"/>
        <v>0.00605999999999991</v>
      </c>
      <c r="AC26" s="321" t="e">
        <f t="shared" si="6"/>
        <v>#DIV/0!</v>
      </c>
      <c r="AL26" s="338">
        <v>38418</v>
      </c>
      <c r="AM26" s="339">
        <v>0.8879166666666666</v>
      </c>
      <c r="AN26">
        <v>200</v>
      </c>
      <c r="AO26">
        <v>1400</v>
      </c>
      <c r="AP26">
        <v>-0.004</v>
      </c>
      <c r="AQ26">
        <v>-0.003</v>
      </c>
      <c r="AR26">
        <v>1400</v>
      </c>
      <c r="AS26">
        <v>0.029</v>
      </c>
      <c r="AT26">
        <v>0.005</v>
      </c>
    </row>
    <row r="27" spans="1:46" ht="12.75">
      <c r="A27" s="230">
        <v>17</v>
      </c>
      <c r="B27" s="231">
        <v>190.8</v>
      </c>
      <c r="C27" s="232">
        <v>191.6</v>
      </c>
      <c r="D27" s="57">
        <v>194.7</v>
      </c>
      <c r="E27" s="233">
        <v>197.7</v>
      </c>
      <c r="F27" s="232">
        <v>198.9</v>
      </c>
      <c r="G27" s="234">
        <v>202.9</v>
      </c>
      <c r="H27" s="235">
        <v>181</v>
      </c>
      <c r="I27" s="236">
        <v>182.9</v>
      </c>
      <c r="J27" s="237">
        <v>190.5</v>
      </c>
      <c r="K27" s="238">
        <v>190</v>
      </c>
      <c r="L27" s="236">
        <v>193.8</v>
      </c>
      <c r="M27" s="234">
        <v>195</v>
      </c>
      <c r="N27" s="381"/>
      <c r="O27" s="352"/>
      <c r="Q27" s="313">
        <v>50</v>
      </c>
      <c r="R27" s="173">
        <f t="shared" si="0"/>
        <v>0</v>
      </c>
      <c r="S27" s="173">
        <f t="shared" si="1"/>
        <v>0</v>
      </c>
      <c r="T27" s="173">
        <f t="shared" si="2"/>
        <v>0</v>
      </c>
      <c r="U27" s="314">
        <f t="shared" si="3"/>
        <v>0</v>
      </c>
      <c r="V27" s="315">
        <f t="shared" si="4"/>
        <v>0</v>
      </c>
      <c r="X27" s="316">
        <v>137</v>
      </c>
      <c r="Y27" s="317">
        <v>5.2</v>
      </c>
      <c r="Z27" s="318"/>
      <c r="AA27" s="319"/>
      <c r="AB27" s="320">
        <f t="shared" si="5"/>
        <v>0</v>
      </c>
      <c r="AC27" s="321" t="e">
        <f t="shared" si="6"/>
        <v>#DIV/0!</v>
      </c>
      <c r="AL27" s="338">
        <v>38418</v>
      </c>
      <c r="AM27" s="339">
        <v>0.8948611111111111</v>
      </c>
      <c r="AN27">
        <v>210</v>
      </c>
      <c r="AO27">
        <v>1400</v>
      </c>
      <c r="AP27">
        <v>-0.003</v>
      </c>
      <c r="AQ27">
        <v>-0.004</v>
      </c>
      <c r="AR27">
        <v>1400</v>
      </c>
      <c r="AS27">
        <v>-0.008</v>
      </c>
      <c r="AT27">
        <v>0.002</v>
      </c>
    </row>
    <row r="28" spans="1:46" ht="13.5" thickBot="1">
      <c r="A28" s="230">
        <v>18</v>
      </c>
      <c r="B28" s="231">
        <v>197.6</v>
      </c>
      <c r="C28" s="232">
        <v>196.6</v>
      </c>
      <c r="D28" s="57">
        <v>199.7</v>
      </c>
      <c r="E28" s="233">
        <v>197.9</v>
      </c>
      <c r="F28" s="232">
        <v>197.8</v>
      </c>
      <c r="G28" s="234">
        <v>200.5</v>
      </c>
      <c r="H28" s="235">
        <v>188.1</v>
      </c>
      <c r="I28" s="236">
        <v>183</v>
      </c>
      <c r="J28" s="237">
        <v>191</v>
      </c>
      <c r="K28" s="238">
        <v>191</v>
      </c>
      <c r="L28" s="236">
        <v>193.6</v>
      </c>
      <c r="M28" s="234">
        <v>202.5</v>
      </c>
      <c r="N28" s="381"/>
      <c r="O28" s="352"/>
      <c r="Q28" s="325">
        <v>0</v>
      </c>
      <c r="R28" s="326">
        <f t="shared" si="0"/>
        <v>0</v>
      </c>
      <c r="S28" s="326">
        <f t="shared" si="1"/>
        <v>0</v>
      </c>
      <c r="T28" s="326">
        <f t="shared" si="2"/>
        <v>0</v>
      </c>
      <c r="U28" s="327">
        <f>FREQUENCY(F$10:F$73,$Q28:$Q29)</f>
        <v>0</v>
      </c>
      <c r="V28" s="328">
        <f t="shared" si="4"/>
        <v>0</v>
      </c>
      <c r="X28" s="316">
        <v>142</v>
      </c>
      <c r="Y28" s="317">
        <v>5.2</v>
      </c>
      <c r="Z28" s="318"/>
      <c r="AA28" s="319"/>
      <c r="AB28" s="320">
        <f t="shared" si="5"/>
        <v>0.007000000000000029</v>
      </c>
      <c r="AC28" s="321" t="e">
        <f t="shared" si="6"/>
        <v>#DIV/0!</v>
      </c>
      <c r="AL28" s="338">
        <v>38418</v>
      </c>
      <c r="AM28" s="339">
        <v>0.9018055555555556</v>
      </c>
      <c r="AN28">
        <v>220</v>
      </c>
      <c r="AO28">
        <v>1400</v>
      </c>
      <c r="AP28">
        <v>-0.003</v>
      </c>
      <c r="AQ28">
        <v>-0.004</v>
      </c>
      <c r="AR28">
        <v>1400</v>
      </c>
      <c r="AS28">
        <v>0.005</v>
      </c>
      <c r="AT28">
        <v>0.004</v>
      </c>
    </row>
    <row r="29" spans="1:46" ht="13.5" thickTop="1">
      <c r="A29" s="230">
        <v>19</v>
      </c>
      <c r="B29" s="231">
        <v>190.1</v>
      </c>
      <c r="C29" s="232">
        <v>189.8</v>
      </c>
      <c r="D29" s="57">
        <v>192.7</v>
      </c>
      <c r="E29" s="233">
        <v>194.6</v>
      </c>
      <c r="F29" s="232">
        <v>194.9</v>
      </c>
      <c r="G29" s="234">
        <v>196.3</v>
      </c>
      <c r="H29" s="235">
        <v>177.8</v>
      </c>
      <c r="I29" s="236">
        <v>180.2</v>
      </c>
      <c r="J29" s="237">
        <v>186.4</v>
      </c>
      <c r="K29" s="238">
        <v>192.4</v>
      </c>
      <c r="L29" s="236">
        <v>186.5</v>
      </c>
      <c r="M29" s="234">
        <v>196</v>
      </c>
      <c r="N29" s="381"/>
      <c r="O29" s="352"/>
      <c r="Q29" s="279"/>
      <c r="X29" s="316">
        <v>147</v>
      </c>
      <c r="Y29" s="317">
        <v>5.165</v>
      </c>
      <c r="Z29" s="318"/>
      <c r="AA29" s="319"/>
      <c r="AB29" s="320">
        <f t="shared" si="5"/>
        <v>0</v>
      </c>
      <c r="AC29" s="321" t="e">
        <f t="shared" si="6"/>
        <v>#DIV/0!</v>
      </c>
      <c r="AL29" s="338">
        <v>38418</v>
      </c>
      <c r="AM29" s="339">
        <v>0.90875</v>
      </c>
      <c r="AN29">
        <v>230</v>
      </c>
      <c r="AO29">
        <v>1400</v>
      </c>
      <c r="AP29">
        <v>-0.003</v>
      </c>
      <c r="AQ29">
        <v>-0.003</v>
      </c>
      <c r="AR29">
        <v>1400</v>
      </c>
      <c r="AS29">
        <v>-0.018</v>
      </c>
      <c r="AT29">
        <v>-0.011</v>
      </c>
    </row>
    <row r="30" spans="1:46" ht="12.75">
      <c r="A30" s="230">
        <v>20</v>
      </c>
      <c r="B30" s="231">
        <v>191</v>
      </c>
      <c r="C30" s="232">
        <v>193.7</v>
      </c>
      <c r="D30" s="57">
        <v>196.4</v>
      </c>
      <c r="E30" s="233">
        <v>195.9</v>
      </c>
      <c r="F30" s="232">
        <v>195.7</v>
      </c>
      <c r="G30" s="234">
        <v>202.5</v>
      </c>
      <c r="H30" s="235">
        <v>191.2</v>
      </c>
      <c r="I30" s="236">
        <v>188.7</v>
      </c>
      <c r="J30" s="237">
        <v>191</v>
      </c>
      <c r="K30" s="238">
        <v>190.7</v>
      </c>
      <c r="L30" s="236">
        <v>186.9</v>
      </c>
      <c r="M30" s="234">
        <v>189.7</v>
      </c>
      <c r="N30" s="381"/>
      <c r="O30" s="352"/>
      <c r="X30" s="316">
        <v>152</v>
      </c>
      <c r="Y30" s="317">
        <v>5.165</v>
      </c>
      <c r="Z30" s="318"/>
      <c r="AA30" s="319"/>
      <c r="AB30" s="320">
        <f t="shared" si="5"/>
        <v>0.011979999999999968</v>
      </c>
      <c r="AC30" s="321" t="e">
        <f t="shared" si="6"/>
        <v>#DIV/0!</v>
      </c>
      <c r="AL30" s="338">
        <v>38418</v>
      </c>
      <c r="AM30" s="339">
        <v>0.9156944444444445</v>
      </c>
      <c r="AN30">
        <v>240</v>
      </c>
      <c r="AO30">
        <v>1400</v>
      </c>
      <c r="AP30">
        <v>-0.002</v>
      </c>
      <c r="AQ30">
        <v>-0.002</v>
      </c>
      <c r="AR30">
        <v>1400</v>
      </c>
      <c r="AS30">
        <v>-0.021</v>
      </c>
      <c r="AT30">
        <v>0.021</v>
      </c>
    </row>
    <row r="31" spans="1:46" ht="12.75">
      <c r="A31" s="230">
        <v>21</v>
      </c>
      <c r="B31" s="231">
        <v>191</v>
      </c>
      <c r="C31" s="232">
        <v>192.6</v>
      </c>
      <c r="D31" s="57">
        <v>194.5</v>
      </c>
      <c r="E31" s="233">
        <v>196.7</v>
      </c>
      <c r="F31" s="232">
        <v>198.6</v>
      </c>
      <c r="G31" s="234">
        <v>199.4</v>
      </c>
      <c r="H31" s="235">
        <v>182.4</v>
      </c>
      <c r="I31" s="236">
        <v>178.2</v>
      </c>
      <c r="J31" s="237">
        <v>188.3</v>
      </c>
      <c r="K31" s="238">
        <v>190.7</v>
      </c>
      <c r="L31" s="236">
        <v>190.6</v>
      </c>
      <c r="M31" s="234">
        <v>196.6</v>
      </c>
      <c r="N31" s="381"/>
      <c r="O31" s="352"/>
      <c r="X31" s="316">
        <v>157</v>
      </c>
      <c r="Y31" s="317">
        <v>5.1051</v>
      </c>
      <c r="Z31" s="318"/>
      <c r="AA31" s="319"/>
      <c r="AB31" s="320">
        <f t="shared" si="5"/>
        <v>0</v>
      </c>
      <c r="AC31" s="321" t="e">
        <f t="shared" si="6"/>
        <v>#DIV/0!</v>
      </c>
      <c r="AL31" s="338">
        <v>38418</v>
      </c>
      <c r="AM31" s="339">
        <v>0.9226388888888889</v>
      </c>
      <c r="AN31">
        <v>250</v>
      </c>
      <c r="AO31">
        <v>1400</v>
      </c>
      <c r="AP31">
        <v>-0.003</v>
      </c>
      <c r="AQ31">
        <v>-0.005</v>
      </c>
      <c r="AR31">
        <v>1400</v>
      </c>
      <c r="AS31">
        <v>0.005</v>
      </c>
      <c r="AT31">
        <v>-0.003</v>
      </c>
    </row>
    <row r="32" spans="1:46" ht="12.75">
      <c r="A32" s="230">
        <v>22</v>
      </c>
      <c r="B32" s="231">
        <v>196.1</v>
      </c>
      <c r="C32" s="232">
        <v>194.1</v>
      </c>
      <c r="D32" s="57">
        <v>192.8</v>
      </c>
      <c r="E32" s="233">
        <v>192.8</v>
      </c>
      <c r="F32" s="232">
        <v>195.8</v>
      </c>
      <c r="G32" s="234">
        <v>200.1</v>
      </c>
      <c r="H32" s="235">
        <v>187.6</v>
      </c>
      <c r="I32" s="236">
        <v>184.8</v>
      </c>
      <c r="J32" s="237">
        <v>186.5</v>
      </c>
      <c r="K32" s="238">
        <v>187.6</v>
      </c>
      <c r="L32" s="236">
        <v>194.7</v>
      </c>
      <c r="M32" s="234">
        <v>193.8</v>
      </c>
      <c r="N32" s="381"/>
      <c r="O32" s="352"/>
      <c r="X32" s="316">
        <v>162</v>
      </c>
      <c r="Y32" s="317">
        <v>5.1051</v>
      </c>
      <c r="Z32" s="318"/>
      <c r="AA32" s="319"/>
      <c r="AB32" s="320">
        <f t="shared" si="5"/>
        <v>0.004716666666666629</v>
      </c>
      <c r="AC32" s="321" t="e">
        <f t="shared" si="6"/>
        <v>#DIV/0!</v>
      </c>
      <c r="AE32" s="329"/>
      <c r="AL32" s="338">
        <v>38418</v>
      </c>
      <c r="AM32" s="339">
        <v>0.9295833333333333</v>
      </c>
      <c r="AN32">
        <v>260</v>
      </c>
      <c r="AO32">
        <v>1400</v>
      </c>
      <c r="AP32">
        <v>-0.002</v>
      </c>
      <c r="AQ32">
        <v>-0.002</v>
      </c>
      <c r="AR32">
        <v>1400</v>
      </c>
      <c r="AS32">
        <v>0.007</v>
      </c>
      <c r="AT32">
        <v>0.035</v>
      </c>
    </row>
    <row r="33" spans="1:46" ht="12.75">
      <c r="A33" s="230">
        <v>23</v>
      </c>
      <c r="B33" s="231">
        <v>194.8</v>
      </c>
      <c r="C33" s="232">
        <v>189.1</v>
      </c>
      <c r="D33" s="57">
        <v>190.5</v>
      </c>
      <c r="E33" s="233">
        <v>194.5</v>
      </c>
      <c r="F33" s="232">
        <v>194.5</v>
      </c>
      <c r="G33" s="234">
        <v>198.1</v>
      </c>
      <c r="H33" s="235">
        <v>188.2</v>
      </c>
      <c r="I33" s="236">
        <v>186.9</v>
      </c>
      <c r="J33" s="237">
        <v>195.1</v>
      </c>
      <c r="K33" s="238">
        <v>191.3</v>
      </c>
      <c r="L33" s="236">
        <v>190</v>
      </c>
      <c r="M33" s="234">
        <v>192.6</v>
      </c>
      <c r="N33" s="381"/>
      <c r="O33" s="352"/>
      <c r="X33" s="316">
        <v>168</v>
      </c>
      <c r="Y33" s="317">
        <v>5.0768</v>
      </c>
      <c r="Z33" s="318"/>
      <c r="AA33" s="319"/>
      <c r="AB33" s="320">
        <f t="shared" si="5"/>
        <v>0</v>
      </c>
      <c r="AC33" s="321" t="e">
        <f t="shared" si="6"/>
        <v>#DIV/0!</v>
      </c>
      <c r="AL33" s="338">
        <v>38418</v>
      </c>
      <c r="AM33" s="339">
        <v>0.9365277777777777</v>
      </c>
      <c r="AN33">
        <v>270</v>
      </c>
      <c r="AO33">
        <v>1400</v>
      </c>
      <c r="AP33">
        <v>-0.002</v>
      </c>
      <c r="AQ33">
        <v>-0.003</v>
      </c>
      <c r="AR33">
        <v>1400</v>
      </c>
      <c r="AS33">
        <v>-0.031</v>
      </c>
      <c r="AT33">
        <v>0.022</v>
      </c>
    </row>
    <row r="34" spans="1:46" ht="12.75">
      <c r="A34" s="230">
        <v>24</v>
      </c>
      <c r="B34" s="231">
        <v>186.4</v>
      </c>
      <c r="C34" s="232">
        <v>196.5</v>
      </c>
      <c r="D34" s="57">
        <v>194.3</v>
      </c>
      <c r="E34" s="233">
        <v>200.8</v>
      </c>
      <c r="F34" s="232">
        <v>201.4</v>
      </c>
      <c r="G34" s="234">
        <v>205.4</v>
      </c>
      <c r="H34" s="235">
        <v>185.2</v>
      </c>
      <c r="I34" s="236">
        <v>186.7</v>
      </c>
      <c r="J34" s="237">
        <v>191.4</v>
      </c>
      <c r="K34" s="238">
        <v>190.7</v>
      </c>
      <c r="L34" s="236">
        <v>194.2</v>
      </c>
      <c r="M34" s="234">
        <v>191.2</v>
      </c>
      <c r="N34" s="381"/>
      <c r="O34" s="352"/>
      <c r="X34" s="316">
        <v>173</v>
      </c>
      <c r="Y34" s="317">
        <v>5.0768</v>
      </c>
      <c r="Z34" s="318"/>
      <c r="AA34" s="319"/>
      <c r="AB34" s="320">
        <f t="shared" si="5"/>
        <v>0.008900000000000042</v>
      </c>
      <c r="AC34" s="321" t="e">
        <f t="shared" si="6"/>
        <v>#DIV/0!</v>
      </c>
      <c r="AL34" s="338">
        <v>38418</v>
      </c>
      <c r="AM34" s="339">
        <v>0.9434722222222223</v>
      </c>
      <c r="AN34">
        <v>280</v>
      </c>
      <c r="AO34">
        <v>1400</v>
      </c>
      <c r="AP34">
        <v>-0.003</v>
      </c>
      <c r="AQ34">
        <v>-0.004</v>
      </c>
      <c r="AR34">
        <v>1400</v>
      </c>
      <c r="AS34">
        <v>0</v>
      </c>
      <c r="AT34">
        <v>0.021</v>
      </c>
    </row>
    <row r="35" spans="1:46" ht="12.75">
      <c r="A35" s="230">
        <v>25</v>
      </c>
      <c r="B35" s="231">
        <v>194.8</v>
      </c>
      <c r="C35" s="232">
        <v>190</v>
      </c>
      <c r="D35" s="57">
        <v>193</v>
      </c>
      <c r="E35" s="233">
        <v>198.7</v>
      </c>
      <c r="F35" s="232">
        <v>193.7</v>
      </c>
      <c r="G35" s="234">
        <v>195.5</v>
      </c>
      <c r="H35" s="235">
        <v>183.5</v>
      </c>
      <c r="I35" s="236">
        <v>183.6</v>
      </c>
      <c r="J35" s="237">
        <v>189.7</v>
      </c>
      <c r="K35" s="238">
        <v>192.5</v>
      </c>
      <c r="L35" s="236">
        <v>192.1</v>
      </c>
      <c r="M35" s="234">
        <v>196.8</v>
      </c>
      <c r="N35" s="381"/>
      <c r="O35" s="352"/>
      <c r="X35" s="316">
        <v>178</v>
      </c>
      <c r="Y35" s="317">
        <v>5.0323</v>
      </c>
      <c r="Z35" s="318"/>
      <c r="AA35" s="319"/>
      <c r="AB35" s="320">
        <f t="shared" si="5"/>
        <v>0</v>
      </c>
      <c r="AC35" s="321" t="e">
        <f t="shared" si="6"/>
        <v>#DIV/0!</v>
      </c>
      <c r="AL35" s="338">
        <v>38418</v>
      </c>
      <c r="AM35" s="339">
        <v>0.9504166666666666</v>
      </c>
      <c r="AN35">
        <v>290</v>
      </c>
      <c r="AO35">
        <v>1400</v>
      </c>
      <c r="AP35">
        <v>-0.003</v>
      </c>
      <c r="AQ35">
        <v>-0.003</v>
      </c>
      <c r="AR35">
        <v>1400</v>
      </c>
      <c r="AS35">
        <v>-0.023</v>
      </c>
      <c r="AT35">
        <v>-0.022</v>
      </c>
    </row>
    <row r="36" spans="1:46" ht="12.75">
      <c r="A36" s="230">
        <v>26</v>
      </c>
      <c r="B36" s="231">
        <v>193.1</v>
      </c>
      <c r="C36" s="232">
        <v>193.4</v>
      </c>
      <c r="D36" s="57">
        <v>195.4</v>
      </c>
      <c r="E36" s="233">
        <v>199.1</v>
      </c>
      <c r="F36" s="232">
        <v>194.8</v>
      </c>
      <c r="G36" s="234">
        <v>197.8</v>
      </c>
      <c r="H36" s="235">
        <v>193.3</v>
      </c>
      <c r="I36" s="236">
        <v>188.5</v>
      </c>
      <c r="J36" s="237">
        <v>190.1</v>
      </c>
      <c r="K36" s="238">
        <v>186.7</v>
      </c>
      <c r="L36" s="236">
        <v>192.9</v>
      </c>
      <c r="M36" s="234">
        <v>188.8</v>
      </c>
      <c r="N36" s="381"/>
      <c r="O36" s="352"/>
      <c r="X36" s="316">
        <v>183</v>
      </c>
      <c r="Y36" s="317">
        <v>5.0323</v>
      </c>
      <c r="Z36" s="318"/>
      <c r="AA36" s="319"/>
      <c r="AB36" s="320">
        <f t="shared" si="5"/>
        <v>0.013499999999999979</v>
      </c>
      <c r="AC36" s="321" t="e">
        <f t="shared" si="6"/>
        <v>#DIV/0!</v>
      </c>
      <c r="AL36" s="338">
        <v>38418</v>
      </c>
      <c r="AM36" s="339">
        <v>0.9573611111111111</v>
      </c>
      <c r="AN36">
        <v>300</v>
      </c>
      <c r="AO36">
        <v>1400</v>
      </c>
      <c r="AP36">
        <v>-0.004</v>
      </c>
      <c r="AQ36">
        <v>-0.003</v>
      </c>
      <c r="AR36">
        <v>1400</v>
      </c>
      <c r="AS36">
        <v>-0.006</v>
      </c>
      <c r="AT36">
        <v>-0.024</v>
      </c>
    </row>
    <row r="37" spans="1:46" ht="12.75">
      <c r="A37" s="230">
        <v>27</v>
      </c>
      <c r="B37" s="231">
        <v>192.8</v>
      </c>
      <c r="C37" s="232">
        <v>190.8</v>
      </c>
      <c r="D37" s="57">
        <v>193.5</v>
      </c>
      <c r="E37" s="233">
        <v>200</v>
      </c>
      <c r="F37" s="232">
        <v>202.1</v>
      </c>
      <c r="G37" s="234">
        <v>206.5</v>
      </c>
      <c r="H37" s="235">
        <v>187</v>
      </c>
      <c r="I37" s="236">
        <v>184.9</v>
      </c>
      <c r="J37" s="237">
        <v>190</v>
      </c>
      <c r="K37" s="238">
        <v>193.3</v>
      </c>
      <c r="L37" s="236">
        <v>196.1</v>
      </c>
      <c r="M37" s="234">
        <v>189</v>
      </c>
      <c r="N37" s="381"/>
      <c r="O37" s="352"/>
      <c r="X37" s="316">
        <v>188</v>
      </c>
      <c r="Y37" s="317">
        <v>4.9648</v>
      </c>
      <c r="Z37" s="318"/>
      <c r="AA37" s="319"/>
      <c r="AB37" s="320">
        <f t="shared" si="5"/>
        <v>0</v>
      </c>
      <c r="AC37" s="321" t="e">
        <f t="shared" si="6"/>
        <v>#DIV/0!</v>
      </c>
      <c r="AL37" s="338">
        <v>38418</v>
      </c>
      <c r="AM37" s="339">
        <v>0.9643055555555556</v>
      </c>
      <c r="AN37">
        <v>310</v>
      </c>
      <c r="AO37">
        <v>1400</v>
      </c>
      <c r="AP37">
        <v>-0.002</v>
      </c>
      <c r="AQ37">
        <v>-0.003</v>
      </c>
      <c r="AR37">
        <v>1400</v>
      </c>
      <c r="AS37">
        <v>-0.051</v>
      </c>
      <c r="AT37">
        <v>-0.007</v>
      </c>
    </row>
    <row r="38" spans="1:46" ht="12.75">
      <c r="A38" s="230">
        <v>28</v>
      </c>
      <c r="B38" s="231">
        <v>193</v>
      </c>
      <c r="C38" s="232">
        <v>191</v>
      </c>
      <c r="D38" s="57">
        <v>196.8</v>
      </c>
      <c r="E38" s="233">
        <v>201.5</v>
      </c>
      <c r="F38" s="232">
        <v>198.3</v>
      </c>
      <c r="G38" s="234">
        <v>197.7</v>
      </c>
      <c r="H38" s="235">
        <v>193.4</v>
      </c>
      <c r="I38" s="236">
        <v>188.1</v>
      </c>
      <c r="J38" s="237">
        <v>192.7</v>
      </c>
      <c r="K38" s="238">
        <v>193.3</v>
      </c>
      <c r="L38" s="236">
        <v>194.5</v>
      </c>
      <c r="M38" s="234">
        <v>200.1</v>
      </c>
      <c r="N38" s="381"/>
      <c r="O38" s="352"/>
      <c r="X38" s="316">
        <v>193</v>
      </c>
      <c r="Y38" s="330">
        <v>4.9648</v>
      </c>
      <c r="Z38" s="318"/>
      <c r="AA38" s="319"/>
      <c r="AB38" s="320">
        <f t="shared" si="5"/>
        <v>0.0037200000000000345</v>
      </c>
      <c r="AC38" s="321" t="e">
        <f t="shared" si="6"/>
        <v>#DIV/0!</v>
      </c>
      <c r="AL38" s="338">
        <v>38418</v>
      </c>
      <c r="AM38" s="339">
        <v>0.97125</v>
      </c>
      <c r="AN38">
        <v>320</v>
      </c>
      <c r="AO38">
        <v>1400</v>
      </c>
      <c r="AP38">
        <v>-0.003</v>
      </c>
      <c r="AQ38">
        <v>-0.004</v>
      </c>
      <c r="AR38">
        <v>1400</v>
      </c>
      <c r="AS38">
        <v>0.014</v>
      </c>
      <c r="AT38">
        <v>0.01</v>
      </c>
    </row>
    <row r="39" spans="1:46" ht="12.75">
      <c r="A39" s="230">
        <v>29</v>
      </c>
      <c r="B39" s="231">
        <v>193.7</v>
      </c>
      <c r="C39" s="232">
        <v>190.7</v>
      </c>
      <c r="D39" s="57">
        <v>196.3</v>
      </c>
      <c r="E39" s="233">
        <v>202.4</v>
      </c>
      <c r="F39" s="232">
        <v>198</v>
      </c>
      <c r="G39" s="234">
        <v>196.2</v>
      </c>
      <c r="H39" s="235">
        <v>189.4</v>
      </c>
      <c r="I39" s="236">
        <v>189.6</v>
      </c>
      <c r="J39" s="237">
        <v>190.9</v>
      </c>
      <c r="K39" s="238">
        <v>192</v>
      </c>
      <c r="L39" s="236">
        <v>190.7</v>
      </c>
      <c r="M39" s="234">
        <v>191.9</v>
      </c>
      <c r="N39" s="381"/>
      <c r="O39" s="352"/>
      <c r="X39" s="316">
        <v>198</v>
      </c>
      <c r="Y39" s="330">
        <v>4.9462</v>
      </c>
      <c r="Z39" s="318"/>
      <c r="AA39" s="319"/>
      <c r="AB39" s="320">
        <f t="shared" si="5"/>
        <v>0</v>
      </c>
      <c r="AC39" s="321" t="e">
        <f t="shared" si="6"/>
        <v>#DIV/0!</v>
      </c>
      <c r="AL39" s="338">
        <v>38418</v>
      </c>
      <c r="AM39" s="339">
        <v>0.9781944444444445</v>
      </c>
      <c r="AN39">
        <v>330</v>
      </c>
      <c r="AO39">
        <v>1400</v>
      </c>
      <c r="AP39">
        <v>-0.002</v>
      </c>
      <c r="AQ39">
        <v>-0.003</v>
      </c>
      <c r="AR39">
        <v>1400</v>
      </c>
      <c r="AS39">
        <v>-0.008</v>
      </c>
      <c r="AT39">
        <v>-0.005</v>
      </c>
    </row>
    <row r="40" spans="1:46" ht="12.75">
      <c r="A40" s="230">
        <v>30</v>
      </c>
      <c r="B40" s="231">
        <v>188.3</v>
      </c>
      <c r="C40" s="232">
        <v>193.5</v>
      </c>
      <c r="D40" s="57">
        <v>194.7</v>
      </c>
      <c r="E40" s="233">
        <v>200.6</v>
      </c>
      <c r="F40" s="232">
        <v>198.4</v>
      </c>
      <c r="G40" s="234">
        <v>199.2</v>
      </c>
      <c r="H40" s="235">
        <v>187.8</v>
      </c>
      <c r="I40" s="236">
        <v>183.3</v>
      </c>
      <c r="J40" s="237">
        <v>189</v>
      </c>
      <c r="K40" s="238">
        <v>190.9</v>
      </c>
      <c r="L40" s="236">
        <v>193.1</v>
      </c>
      <c r="M40" s="234">
        <v>198.6</v>
      </c>
      <c r="N40" s="381"/>
      <c r="O40" s="352"/>
      <c r="X40" s="316">
        <v>203</v>
      </c>
      <c r="Y40" s="330">
        <v>4.9462</v>
      </c>
      <c r="Z40" s="318"/>
      <c r="AA40" s="319"/>
      <c r="AB40" s="320">
        <f t="shared" si="5"/>
        <v>0.010340000000000061</v>
      </c>
      <c r="AC40" s="321" t="e">
        <f t="shared" si="6"/>
        <v>#DIV/0!</v>
      </c>
      <c r="AL40" s="338">
        <v>38418</v>
      </c>
      <c r="AM40" s="339">
        <v>0.9851388888888889</v>
      </c>
      <c r="AN40">
        <v>340</v>
      </c>
      <c r="AO40">
        <v>1400</v>
      </c>
      <c r="AP40">
        <v>-0.002</v>
      </c>
      <c r="AQ40">
        <v>-0.003</v>
      </c>
      <c r="AR40">
        <v>1400</v>
      </c>
      <c r="AS40">
        <v>0.005</v>
      </c>
      <c r="AT40">
        <v>-0.018</v>
      </c>
    </row>
    <row r="41" spans="1:46" ht="12.75">
      <c r="A41" s="230">
        <v>31</v>
      </c>
      <c r="B41" s="231">
        <v>193.2</v>
      </c>
      <c r="C41" s="232">
        <v>191.2</v>
      </c>
      <c r="D41" s="57">
        <v>197.7</v>
      </c>
      <c r="E41" s="233">
        <v>200.7</v>
      </c>
      <c r="F41" s="232">
        <v>198</v>
      </c>
      <c r="G41" s="234">
        <v>199.4</v>
      </c>
      <c r="H41" s="235">
        <v>189.3</v>
      </c>
      <c r="I41" s="236">
        <v>187.1</v>
      </c>
      <c r="J41" s="237">
        <v>193.2</v>
      </c>
      <c r="K41" s="238">
        <v>189.6</v>
      </c>
      <c r="L41" s="236">
        <v>192.2</v>
      </c>
      <c r="M41" s="234">
        <v>196.2</v>
      </c>
      <c r="N41" s="381"/>
      <c r="O41" s="352"/>
      <c r="X41" s="316">
        <v>208</v>
      </c>
      <c r="Y41" s="330">
        <v>4.8945</v>
      </c>
      <c r="Z41" s="318"/>
      <c r="AA41" s="319"/>
      <c r="AB41" s="320">
        <f t="shared" si="5"/>
        <v>0</v>
      </c>
      <c r="AC41" s="321" t="e">
        <f t="shared" si="6"/>
        <v>#DIV/0!</v>
      </c>
      <c r="AL41" s="338">
        <v>38418</v>
      </c>
      <c r="AM41" s="339">
        <v>0.9920833333333333</v>
      </c>
      <c r="AN41">
        <v>350</v>
      </c>
      <c r="AO41">
        <v>1400</v>
      </c>
      <c r="AP41">
        <v>-0.003</v>
      </c>
      <c r="AQ41">
        <v>-0.004</v>
      </c>
      <c r="AR41">
        <v>1400</v>
      </c>
      <c r="AS41">
        <v>-0.003</v>
      </c>
      <c r="AT41">
        <v>-0.011</v>
      </c>
    </row>
    <row r="42" spans="1:46" ht="12.75">
      <c r="A42" s="230">
        <v>32</v>
      </c>
      <c r="B42" s="231">
        <v>192.7</v>
      </c>
      <c r="C42" s="232">
        <v>191.6</v>
      </c>
      <c r="D42" s="57">
        <v>194.8</v>
      </c>
      <c r="E42" s="233">
        <v>202.4</v>
      </c>
      <c r="F42" s="232">
        <v>200.6</v>
      </c>
      <c r="G42" s="234">
        <v>198.1</v>
      </c>
      <c r="H42" s="235">
        <v>188.5</v>
      </c>
      <c r="I42" s="236">
        <v>187</v>
      </c>
      <c r="J42" s="237">
        <v>195</v>
      </c>
      <c r="K42" s="238">
        <v>191</v>
      </c>
      <c r="L42" s="236">
        <v>192.6</v>
      </c>
      <c r="M42" s="234">
        <v>193.3</v>
      </c>
      <c r="N42" s="381"/>
      <c r="O42" s="352"/>
      <c r="X42" s="316">
        <v>213</v>
      </c>
      <c r="Y42" s="330">
        <v>4.8945</v>
      </c>
      <c r="Z42" s="318"/>
      <c r="AA42" s="319"/>
      <c r="AB42" s="320">
        <f t="shared" si="5"/>
        <v>0.00882000000000005</v>
      </c>
      <c r="AC42" s="321" t="e">
        <f t="shared" si="6"/>
        <v>#DIV/0!</v>
      </c>
      <c r="AL42" s="338">
        <v>38418</v>
      </c>
      <c r="AM42" s="339">
        <v>0.9990277777777777</v>
      </c>
      <c r="AN42">
        <v>360</v>
      </c>
      <c r="AO42">
        <v>1400</v>
      </c>
      <c r="AP42">
        <v>-0.003</v>
      </c>
      <c r="AQ42">
        <v>-0.003</v>
      </c>
      <c r="AR42">
        <v>1400</v>
      </c>
      <c r="AS42">
        <v>0.03</v>
      </c>
      <c r="AT42">
        <v>0.012</v>
      </c>
    </row>
    <row r="43" spans="1:46" ht="12.75">
      <c r="A43" s="230">
        <v>33</v>
      </c>
      <c r="B43" s="231">
        <v>194.4</v>
      </c>
      <c r="C43" s="232">
        <v>193.9</v>
      </c>
      <c r="D43" s="57">
        <v>195.4</v>
      </c>
      <c r="E43" s="233">
        <v>200.9</v>
      </c>
      <c r="F43" s="232">
        <v>199.5</v>
      </c>
      <c r="G43" s="234">
        <v>200.5</v>
      </c>
      <c r="H43" s="235">
        <v>187.3</v>
      </c>
      <c r="I43" s="236">
        <v>186.2</v>
      </c>
      <c r="J43" s="237">
        <v>197.4</v>
      </c>
      <c r="K43" s="238">
        <v>187.8</v>
      </c>
      <c r="L43" s="236">
        <v>184.8</v>
      </c>
      <c r="M43" s="234">
        <v>187</v>
      </c>
      <c r="N43" s="381"/>
      <c r="O43" s="352"/>
      <c r="X43" s="316">
        <v>218</v>
      </c>
      <c r="Y43" s="330">
        <v>4.8504</v>
      </c>
      <c r="Z43" s="318"/>
      <c r="AA43" s="319"/>
      <c r="AB43" s="320">
        <f t="shared" si="5"/>
        <v>0</v>
      </c>
      <c r="AC43" s="321" t="e">
        <f t="shared" si="6"/>
        <v>#DIV/0!</v>
      </c>
      <c r="AL43" s="338">
        <v>38419</v>
      </c>
      <c r="AM43" s="339">
        <v>0.0059722222222222225</v>
      </c>
      <c r="AN43">
        <v>370</v>
      </c>
      <c r="AO43">
        <v>1400</v>
      </c>
      <c r="AP43">
        <v>-0.003</v>
      </c>
      <c r="AQ43">
        <v>-0.003</v>
      </c>
      <c r="AR43">
        <v>1400</v>
      </c>
      <c r="AS43">
        <v>-0.013</v>
      </c>
      <c r="AT43">
        <v>0.029</v>
      </c>
    </row>
    <row r="44" spans="1:46" ht="12.75">
      <c r="A44" s="230">
        <v>34</v>
      </c>
      <c r="B44" s="231">
        <v>193.8</v>
      </c>
      <c r="C44" s="239">
        <v>195.2</v>
      </c>
      <c r="D44" s="109">
        <v>196.2</v>
      </c>
      <c r="E44" s="240">
        <v>198.3</v>
      </c>
      <c r="F44" s="239">
        <v>195.3</v>
      </c>
      <c r="G44" s="241">
        <v>196.9</v>
      </c>
      <c r="H44" s="235">
        <v>186.1</v>
      </c>
      <c r="I44" s="236">
        <v>184</v>
      </c>
      <c r="J44" s="237">
        <v>193.7</v>
      </c>
      <c r="K44" s="238">
        <v>188</v>
      </c>
      <c r="L44" s="236">
        <v>194.2</v>
      </c>
      <c r="M44" s="234">
        <v>195.2</v>
      </c>
      <c r="N44" s="381"/>
      <c r="O44" s="352"/>
      <c r="X44" s="316">
        <v>223</v>
      </c>
      <c r="Y44" s="330">
        <v>4.8504</v>
      </c>
      <c r="Z44" s="318"/>
      <c r="AA44" s="319"/>
      <c r="AB44" s="320">
        <f t="shared" si="5"/>
        <v>0.007879999999999932</v>
      </c>
      <c r="AC44" s="321" t="e">
        <f t="shared" si="6"/>
        <v>#DIV/0!</v>
      </c>
      <c r="AL44" s="338">
        <v>38419</v>
      </c>
      <c r="AM44" s="339">
        <v>0.01292824074074074</v>
      </c>
      <c r="AN44">
        <v>380</v>
      </c>
      <c r="AO44">
        <v>1400</v>
      </c>
      <c r="AP44">
        <v>-0.003</v>
      </c>
      <c r="AQ44">
        <v>-0.003</v>
      </c>
      <c r="AR44">
        <v>1400</v>
      </c>
      <c r="AS44">
        <v>-0.006</v>
      </c>
      <c r="AT44">
        <v>0.016</v>
      </c>
    </row>
    <row r="45" spans="1:46" ht="12.75">
      <c r="A45" s="230">
        <v>35</v>
      </c>
      <c r="B45" s="231">
        <v>188.9</v>
      </c>
      <c r="C45" s="232">
        <v>191.7</v>
      </c>
      <c r="D45" s="57">
        <v>200.1</v>
      </c>
      <c r="E45" s="233">
        <v>200.1</v>
      </c>
      <c r="F45" s="232">
        <v>200.8</v>
      </c>
      <c r="G45" s="234">
        <v>200.2</v>
      </c>
      <c r="H45" s="235">
        <v>186.9</v>
      </c>
      <c r="I45" s="236">
        <v>185.8</v>
      </c>
      <c r="J45" s="237">
        <v>190.7</v>
      </c>
      <c r="K45" s="238">
        <v>186.1</v>
      </c>
      <c r="L45" s="236">
        <v>186.5</v>
      </c>
      <c r="M45" s="234">
        <v>190.2</v>
      </c>
      <c r="N45" s="381"/>
      <c r="O45" s="352"/>
      <c r="X45" s="316">
        <v>228</v>
      </c>
      <c r="Y45" s="330">
        <v>4.811</v>
      </c>
      <c r="Z45" s="318"/>
      <c r="AA45" s="319"/>
      <c r="AB45" s="320">
        <f t="shared" si="5"/>
        <v>0</v>
      </c>
      <c r="AC45" s="321" t="e">
        <f t="shared" si="6"/>
        <v>#DIV/0!</v>
      </c>
      <c r="AL45" s="338">
        <v>38419</v>
      </c>
      <c r="AM45" s="339">
        <v>0.019872685185185184</v>
      </c>
      <c r="AN45">
        <v>390</v>
      </c>
      <c r="AO45">
        <v>1400</v>
      </c>
      <c r="AP45">
        <v>-0.002</v>
      </c>
      <c r="AQ45">
        <v>-0.003</v>
      </c>
      <c r="AR45">
        <v>1400</v>
      </c>
      <c r="AS45">
        <v>-0.03</v>
      </c>
      <c r="AT45">
        <v>-0.029</v>
      </c>
    </row>
    <row r="46" spans="1:46" ht="12.75">
      <c r="A46" s="230">
        <v>36</v>
      </c>
      <c r="B46" s="231">
        <v>193.7</v>
      </c>
      <c r="C46" s="232">
        <v>191.3</v>
      </c>
      <c r="D46" s="57">
        <v>198.2</v>
      </c>
      <c r="E46" s="233">
        <v>198.1</v>
      </c>
      <c r="F46" s="232">
        <v>196.1</v>
      </c>
      <c r="G46" s="234">
        <v>205.1</v>
      </c>
      <c r="H46" s="235">
        <v>186.4</v>
      </c>
      <c r="I46" s="236">
        <v>189.2</v>
      </c>
      <c r="J46" s="237">
        <v>195.5</v>
      </c>
      <c r="K46" s="238">
        <v>190.2</v>
      </c>
      <c r="L46" s="236">
        <v>190.5</v>
      </c>
      <c r="M46" s="234">
        <v>196.1</v>
      </c>
      <c r="N46" s="381"/>
      <c r="O46" s="352"/>
      <c r="X46" s="316">
        <v>233</v>
      </c>
      <c r="Y46" s="330">
        <v>4.811</v>
      </c>
      <c r="Z46" s="318"/>
      <c r="AA46" s="319"/>
      <c r="AB46" s="320">
        <f t="shared" si="5"/>
        <v>0.00931999999999995</v>
      </c>
      <c r="AC46" s="321" t="e">
        <f t="shared" si="6"/>
        <v>#DIV/0!</v>
      </c>
      <c r="AL46" s="338">
        <v>38419</v>
      </c>
      <c r="AM46" s="339">
        <v>0.02681712962962963</v>
      </c>
      <c r="AN46">
        <v>400</v>
      </c>
      <c r="AO46">
        <v>1400</v>
      </c>
      <c r="AP46">
        <v>-0.002</v>
      </c>
      <c r="AQ46">
        <v>-0.003</v>
      </c>
      <c r="AR46">
        <v>1400</v>
      </c>
      <c r="AS46">
        <v>0.003</v>
      </c>
      <c r="AT46">
        <v>0.001</v>
      </c>
    </row>
    <row r="47" spans="1:46" ht="12.75">
      <c r="A47" s="230">
        <v>37</v>
      </c>
      <c r="B47" s="231">
        <v>194</v>
      </c>
      <c r="C47" s="232">
        <v>192.7</v>
      </c>
      <c r="D47" s="57">
        <v>194.4</v>
      </c>
      <c r="E47" s="233">
        <v>195.9</v>
      </c>
      <c r="F47" s="232">
        <v>194.3</v>
      </c>
      <c r="G47" s="234">
        <v>198.6</v>
      </c>
      <c r="H47" s="235">
        <v>188.2</v>
      </c>
      <c r="I47" s="236">
        <v>188.6</v>
      </c>
      <c r="J47" s="237">
        <v>190.8</v>
      </c>
      <c r="K47" s="238">
        <v>185.1</v>
      </c>
      <c r="L47" s="236">
        <v>186.2</v>
      </c>
      <c r="M47" s="234">
        <v>184.9</v>
      </c>
      <c r="N47" s="381"/>
      <c r="O47" s="352"/>
      <c r="X47" s="316">
        <v>238</v>
      </c>
      <c r="Y47" s="330">
        <v>4.7644</v>
      </c>
      <c r="Z47" s="318"/>
      <c r="AA47" s="319"/>
      <c r="AB47" s="320">
        <f t="shared" si="5"/>
        <v>0</v>
      </c>
      <c r="AC47" s="321" t="e">
        <f t="shared" si="6"/>
        <v>#DIV/0!</v>
      </c>
      <c r="AL47" s="338">
        <v>38419</v>
      </c>
      <c r="AM47" s="339">
        <v>0.033761574074074076</v>
      </c>
      <c r="AN47">
        <v>410</v>
      </c>
      <c r="AO47">
        <v>1400</v>
      </c>
      <c r="AP47">
        <v>-0.002</v>
      </c>
      <c r="AQ47">
        <v>-0.004</v>
      </c>
      <c r="AR47">
        <v>1400</v>
      </c>
      <c r="AS47">
        <v>-0.027</v>
      </c>
      <c r="AT47">
        <v>0.002</v>
      </c>
    </row>
    <row r="48" spans="1:46" ht="12.75">
      <c r="A48" s="230">
        <v>38</v>
      </c>
      <c r="B48" s="231">
        <v>196</v>
      </c>
      <c r="C48" s="232">
        <v>191.3</v>
      </c>
      <c r="D48" s="57">
        <v>195.8</v>
      </c>
      <c r="E48" s="233">
        <v>200</v>
      </c>
      <c r="F48" s="232">
        <v>199</v>
      </c>
      <c r="G48" s="234">
        <v>195.6</v>
      </c>
      <c r="H48" s="235">
        <v>183.1</v>
      </c>
      <c r="I48" s="236">
        <v>189.3</v>
      </c>
      <c r="J48" s="237">
        <v>193.8</v>
      </c>
      <c r="K48" s="238">
        <v>187.1</v>
      </c>
      <c r="L48" s="236">
        <v>190.2</v>
      </c>
      <c r="M48" s="234">
        <v>194.7</v>
      </c>
      <c r="N48" s="381"/>
      <c r="O48" s="352"/>
      <c r="X48" s="316">
        <v>243</v>
      </c>
      <c r="Y48" s="330">
        <v>4.7644</v>
      </c>
      <c r="Z48" s="318"/>
      <c r="AA48" s="319"/>
      <c r="AB48" s="320">
        <f t="shared" si="5"/>
        <v>0.006200000000000117</v>
      </c>
      <c r="AC48" s="321" t="e">
        <f t="shared" si="6"/>
        <v>#DIV/0!</v>
      </c>
      <c r="AL48" s="338">
        <v>38419</v>
      </c>
      <c r="AM48" s="339">
        <v>0.04070601851851852</v>
      </c>
      <c r="AN48">
        <v>420</v>
      </c>
      <c r="AO48">
        <v>1400</v>
      </c>
      <c r="AP48">
        <v>-0.003</v>
      </c>
      <c r="AQ48">
        <v>-0.002</v>
      </c>
      <c r="AR48">
        <v>1400</v>
      </c>
      <c r="AS48">
        <v>-0.007</v>
      </c>
      <c r="AT48">
        <v>0.013</v>
      </c>
    </row>
    <row r="49" spans="1:46" ht="12.75">
      <c r="A49" s="230">
        <v>39</v>
      </c>
      <c r="B49" s="231">
        <v>191.7</v>
      </c>
      <c r="C49" s="232">
        <v>192.5</v>
      </c>
      <c r="D49" s="57">
        <v>192.2</v>
      </c>
      <c r="E49" s="233">
        <v>198.1</v>
      </c>
      <c r="F49" s="232">
        <v>192.6</v>
      </c>
      <c r="G49" s="234">
        <v>194.2</v>
      </c>
      <c r="H49" s="235">
        <v>192.3</v>
      </c>
      <c r="I49" s="236">
        <v>190.6</v>
      </c>
      <c r="J49" s="237">
        <v>188.9</v>
      </c>
      <c r="K49" s="238">
        <v>187.7</v>
      </c>
      <c r="L49" s="236">
        <v>188.9</v>
      </c>
      <c r="M49" s="234">
        <v>193.9</v>
      </c>
      <c r="N49" s="381"/>
      <c r="O49" s="352"/>
      <c r="X49" s="316">
        <v>248</v>
      </c>
      <c r="Y49" s="330">
        <v>4.7334</v>
      </c>
      <c r="Z49" s="318"/>
      <c r="AA49" s="319"/>
      <c r="AB49" s="320">
        <f t="shared" si="5"/>
        <v>0</v>
      </c>
      <c r="AC49" s="321" t="e">
        <f t="shared" si="6"/>
        <v>#DIV/0!</v>
      </c>
      <c r="AL49" s="338">
        <v>38419</v>
      </c>
      <c r="AM49" s="339">
        <v>0.047650462962962964</v>
      </c>
      <c r="AN49">
        <v>430</v>
      </c>
      <c r="AO49">
        <v>1400</v>
      </c>
      <c r="AP49">
        <v>-0.001</v>
      </c>
      <c r="AQ49">
        <v>-0.004</v>
      </c>
      <c r="AR49">
        <v>1400</v>
      </c>
      <c r="AS49">
        <v>0.035</v>
      </c>
      <c r="AT49">
        <v>-0.004</v>
      </c>
    </row>
    <row r="50" spans="1:46" ht="12.75">
      <c r="A50" s="230">
        <v>40</v>
      </c>
      <c r="B50" s="231">
        <v>194.2</v>
      </c>
      <c r="C50" s="232">
        <v>194.2</v>
      </c>
      <c r="D50" s="57">
        <v>197.4</v>
      </c>
      <c r="E50" s="233">
        <v>200.5</v>
      </c>
      <c r="F50" s="232">
        <v>196.3</v>
      </c>
      <c r="G50" s="234">
        <v>199.1</v>
      </c>
      <c r="H50" s="235">
        <v>193</v>
      </c>
      <c r="I50" s="236">
        <v>189.6</v>
      </c>
      <c r="J50" s="237">
        <v>187.7</v>
      </c>
      <c r="K50" s="238">
        <v>190</v>
      </c>
      <c r="L50" s="236">
        <v>186.4</v>
      </c>
      <c r="M50" s="234">
        <v>192.2</v>
      </c>
      <c r="N50" s="381"/>
      <c r="O50" s="352"/>
      <c r="X50" s="316">
        <v>253</v>
      </c>
      <c r="Y50" s="330">
        <v>4.7334</v>
      </c>
      <c r="Z50" s="318"/>
      <c r="AA50" s="319"/>
      <c r="AB50" s="320">
        <f t="shared" si="5"/>
        <v>0.007379999999999854</v>
      </c>
      <c r="AC50" s="321" t="e">
        <f t="shared" si="6"/>
        <v>#DIV/0!</v>
      </c>
      <c r="AL50" s="338">
        <v>38419</v>
      </c>
      <c r="AM50" s="339">
        <v>0.05459490740740741</v>
      </c>
      <c r="AN50">
        <v>440</v>
      </c>
      <c r="AO50">
        <v>1400</v>
      </c>
      <c r="AP50">
        <v>-0.001</v>
      </c>
      <c r="AQ50">
        <v>-0.003</v>
      </c>
      <c r="AR50">
        <v>1400</v>
      </c>
      <c r="AS50">
        <v>-0.007</v>
      </c>
      <c r="AT50">
        <v>-0.017</v>
      </c>
    </row>
    <row r="51" spans="1:46" ht="12.75">
      <c r="A51" s="230">
        <v>41</v>
      </c>
      <c r="B51" s="231">
        <v>194.3</v>
      </c>
      <c r="C51" s="232">
        <v>192.8</v>
      </c>
      <c r="D51" s="57">
        <v>194.5</v>
      </c>
      <c r="E51" s="233">
        <v>198.3</v>
      </c>
      <c r="F51" s="232">
        <v>197.7</v>
      </c>
      <c r="G51" s="234">
        <v>196.9</v>
      </c>
      <c r="H51" s="235">
        <v>193.6</v>
      </c>
      <c r="I51" s="236">
        <v>189</v>
      </c>
      <c r="J51" s="237">
        <v>192.2</v>
      </c>
      <c r="K51" s="238">
        <v>189</v>
      </c>
      <c r="L51" s="236">
        <v>188.7</v>
      </c>
      <c r="M51" s="234">
        <v>193.5</v>
      </c>
      <c r="N51" s="381"/>
      <c r="O51" s="352"/>
      <c r="X51" s="331">
        <v>258</v>
      </c>
      <c r="Y51" s="330">
        <v>4.6965</v>
      </c>
      <c r="Z51" s="318"/>
      <c r="AA51" s="319"/>
      <c r="AB51" s="320">
        <f t="shared" si="5"/>
        <v>0</v>
      </c>
      <c r="AC51" s="321" t="e">
        <f t="shared" si="6"/>
        <v>#DIV/0!</v>
      </c>
      <c r="AL51" s="338">
        <v>38419</v>
      </c>
      <c r="AM51" s="339">
        <v>0.06153935185185185</v>
      </c>
      <c r="AN51">
        <v>450</v>
      </c>
      <c r="AO51">
        <v>1400</v>
      </c>
      <c r="AP51">
        <v>-0.003</v>
      </c>
      <c r="AQ51">
        <v>-0.002</v>
      </c>
      <c r="AR51">
        <v>1400</v>
      </c>
      <c r="AS51">
        <v>0.006</v>
      </c>
      <c r="AT51">
        <v>0.006</v>
      </c>
    </row>
    <row r="52" spans="1:46" ht="12.75">
      <c r="A52" s="230">
        <v>42</v>
      </c>
      <c r="B52" s="231">
        <v>191.5</v>
      </c>
      <c r="C52" s="232">
        <v>195.3</v>
      </c>
      <c r="D52" s="57">
        <v>202</v>
      </c>
      <c r="E52" s="233">
        <v>194.2</v>
      </c>
      <c r="F52" s="232">
        <v>193.8</v>
      </c>
      <c r="G52" s="234">
        <v>195</v>
      </c>
      <c r="H52" s="235">
        <v>194.4</v>
      </c>
      <c r="I52" s="236">
        <v>188.5</v>
      </c>
      <c r="J52" s="237">
        <v>189.5</v>
      </c>
      <c r="K52" s="238">
        <v>190.4</v>
      </c>
      <c r="L52" s="236">
        <v>194.3</v>
      </c>
      <c r="M52" s="234">
        <v>198.3</v>
      </c>
      <c r="N52" s="381"/>
      <c r="O52" s="352"/>
      <c r="X52" s="316">
        <v>263</v>
      </c>
      <c r="Y52" s="317">
        <v>4.6965</v>
      </c>
      <c r="Z52" s="318"/>
      <c r="AA52" s="319"/>
      <c r="AB52" s="320">
        <f t="shared" si="5"/>
        <v>0.006980000000000075</v>
      </c>
      <c r="AC52" s="321" t="e">
        <f t="shared" si="6"/>
        <v>#DIV/0!</v>
      </c>
      <c r="AL52" s="338">
        <v>38419</v>
      </c>
      <c r="AM52" s="339">
        <v>0.06848379629629629</v>
      </c>
      <c r="AN52">
        <v>460</v>
      </c>
      <c r="AO52">
        <v>1400</v>
      </c>
      <c r="AP52">
        <v>-0.002</v>
      </c>
      <c r="AQ52">
        <v>-0.003</v>
      </c>
      <c r="AR52">
        <v>1400</v>
      </c>
      <c r="AS52">
        <v>0.03</v>
      </c>
      <c r="AT52">
        <v>-0.015</v>
      </c>
    </row>
    <row r="53" spans="1:46" ht="12.75">
      <c r="A53" s="230">
        <v>43</v>
      </c>
      <c r="B53" s="231">
        <v>190.8</v>
      </c>
      <c r="C53" s="232">
        <v>192.1</v>
      </c>
      <c r="D53" s="57">
        <v>194.2</v>
      </c>
      <c r="E53" s="233">
        <v>193</v>
      </c>
      <c r="F53" s="232">
        <v>197.4</v>
      </c>
      <c r="G53" s="234">
        <v>204.2</v>
      </c>
      <c r="H53" s="235">
        <v>190.6</v>
      </c>
      <c r="I53" s="236">
        <v>188.3</v>
      </c>
      <c r="J53" s="237">
        <v>188.3</v>
      </c>
      <c r="K53" s="238">
        <v>193.5</v>
      </c>
      <c r="L53" s="236">
        <v>193.9</v>
      </c>
      <c r="M53" s="234">
        <v>198.5</v>
      </c>
      <c r="N53" s="381"/>
      <c r="O53" s="352"/>
      <c r="X53" s="316">
        <v>268</v>
      </c>
      <c r="Y53" s="317">
        <v>4.6616</v>
      </c>
      <c r="Z53" s="318"/>
      <c r="AA53" s="319"/>
      <c r="AB53" s="320">
        <f t="shared" si="5"/>
        <v>0</v>
      </c>
      <c r="AC53" s="321" t="e">
        <f t="shared" si="6"/>
        <v>#DIV/0!</v>
      </c>
      <c r="AL53" s="338">
        <v>38419</v>
      </c>
      <c r="AM53" s="339">
        <v>0.07542824074074074</v>
      </c>
      <c r="AN53">
        <v>470</v>
      </c>
      <c r="AO53">
        <v>1400</v>
      </c>
      <c r="AP53">
        <v>-0.002</v>
      </c>
      <c r="AQ53">
        <v>-0.002</v>
      </c>
      <c r="AR53">
        <v>1400</v>
      </c>
      <c r="AS53">
        <v>0.015</v>
      </c>
      <c r="AT53">
        <v>0.01</v>
      </c>
    </row>
    <row r="54" spans="1:46" ht="12.75">
      <c r="A54" s="230">
        <v>44</v>
      </c>
      <c r="B54" s="231">
        <v>188.8</v>
      </c>
      <c r="C54" s="232">
        <v>188.9</v>
      </c>
      <c r="D54" s="57">
        <v>194.1</v>
      </c>
      <c r="E54" s="233">
        <v>193.1</v>
      </c>
      <c r="F54" s="232">
        <v>195.3</v>
      </c>
      <c r="G54" s="234">
        <v>203.7</v>
      </c>
      <c r="H54" s="235">
        <v>188.8</v>
      </c>
      <c r="I54" s="236">
        <v>189.8</v>
      </c>
      <c r="J54" s="237">
        <v>188.5</v>
      </c>
      <c r="K54" s="238">
        <v>187.5</v>
      </c>
      <c r="L54" s="236">
        <v>189.2</v>
      </c>
      <c r="M54" s="234">
        <v>194.4</v>
      </c>
      <c r="N54" s="381"/>
      <c r="O54" s="352"/>
      <c r="X54" s="316">
        <v>273</v>
      </c>
      <c r="Y54" s="317">
        <v>4.6616</v>
      </c>
      <c r="Z54" s="318"/>
      <c r="AA54" s="319"/>
      <c r="AB54" s="320">
        <f t="shared" si="5"/>
        <v>0.008419999999999917</v>
      </c>
      <c r="AC54" s="321" t="e">
        <f t="shared" si="6"/>
        <v>#DIV/0!</v>
      </c>
      <c r="AL54" s="338">
        <v>38419</v>
      </c>
      <c r="AM54" s="339">
        <v>0.08237268518518519</v>
      </c>
      <c r="AN54">
        <v>480</v>
      </c>
      <c r="AO54">
        <v>1400</v>
      </c>
      <c r="AP54">
        <v>-0.002</v>
      </c>
      <c r="AQ54">
        <v>-0.003</v>
      </c>
      <c r="AR54">
        <v>1400</v>
      </c>
      <c r="AS54">
        <v>0.032</v>
      </c>
      <c r="AT54">
        <v>0.002</v>
      </c>
    </row>
    <row r="55" spans="1:46" ht="12.75">
      <c r="A55" s="230">
        <v>45</v>
      </c>
      <c r="B55" s="231">
        <v>196.1</v>
      </c>
      <c r="C55" s="232">
        <v>190.7</v>
      </c>
      <c r="D55" s="57">
        <v>200.5</v>
      </c>
      <c r="E55" s="233">
        <v>199.7</v>
      </c>
      <c r="F55" s="232">
        <v>201.7</v>
      </c>
      <c r="G55" s="234">
        <v>199.6</v>
      </c>
      <c r="H55" s="242">
        <v>191.9</v>
      </c>
      <c r="I55" s="243">
        <v>187.4</v>
      </c>
      <c r="J55" s="244">
        <v>195.2</v>
      </c>
      <c r="K55" s="245">
        <v>189</v>
      </c>
      <c r="L55" s="243">
        <v>191.6</v>
      </c>
      <c r="M55" s="234">
        <v>198.1</v>
      </c>
      <c r="N55" s="381"/>
      <c r="O55" s="352"/>
      <c r="X55" s="316">
        <v>278</v>
      </c>
      <c r="Y55" s="317">
        <v>4.6195</v>
      </c>
      <c r="Z55" s="318"/>
      <c r="AA55" s="319"/>
      <c r="AB55" s="320">
        <f t="shared" si="5"/>
        <v>0</v>
      </c>
      <c r="AC55" s="321" t="e">
        <f t="shared" si="6"/>
        <v>#DIV/0!</v>
      </c>
      <c r="AL55" s="338">
        <v>38419</v>
      </c>
      <c r="AM55" s="339">
        <v>0.08931712962962962</v>
      </c>
      <c r="AN55">
        <v>490</v>
      </c>
      <c r="AO55">
        <v>1400</v>
      </c>
      <c r="AP55">
        <v>-0.002</v>
      </c>
      <c r="AQ55">
        <v>-0.003</v>
      </c>
      <c r="AR55">
        <v>1400</v>
      </c>
      <c r="AS55">
        <v>0.008</v>
      </c>
      <c r="AT55">
        <v>-0.001</v>
      </c>
    </row>
    <row r="56" spans="1:46" ht="12.75">
      <c r="A56" s="230">
        <v>46</v>
      </c>
      <c r="B56" s="231">
        <v>194</v>
      </c>
      <c r="C56" s="232">
        <v>191.9</v>
      </c>
      <c r="D56" s="57">
        <v>196.9</v>
      </c>
      <c r="E56" s="233">
        <v>196.5</v>
      </c>
      <c r="F56" s="232">
        <v>199.2</v>
      </c>
      <c r="G56" s="234">
        <v>195.2</v>
      </c>
      <c r="H56" s="235">
        <v>181.2</v>
      </c>
      <c r="I56" s="236">
        <v>179.4</v>
      </c>
      <c r="J56" s="237">
        <v>188.3</v>
      </c>
      <c r="K56" s="238">
        <v>186.3</v>
      </c>
      <c r="L56" s="236">
        <v>189.1</v>
      </c>
      <c r="M56" s="234">
        <v>191.9</v>
      </c>
      <c r="N56" s="381"/>
      <c r="O56" s="352"/>
      <c r="X56" s="316">
        <v>283</v>
      </c>
      <c r="Y56" s="317">
        <v>4.6195</v>
      </c>
      <c r="Z56" s="318"/>
      <c r="AA56" s="319"/>
      <c r="AB56" s="320">
        <f t="shared" si="5"/>
        <v>0.007540000000000014</v>
      </c>
      <c r="AC56" s="321" t="e">
        <f t="shared" si="6"/>
        <v>#DIV/0!</v>
      </c>
      <c r="AL56" s="338">
        <v>38419</v>
      </c>
      <c r="AM56" s="339">
        <v>0.09626157407407408</v>
      </c>
      <c r="AN56">
        <v>500</v>
      </c>
      <c r="AO56">
        <v>1400</v>
      </c>
      <c r="AP56">
        <v>-0.001</v>
      </c>
      <c r="AQ56">
        <v>-0.003</v>
      </c>
      <c r="AR56">
        <v>1400</v>
      </c>
      <c r="AS56">
        <v>-0.008</v>
      </c>
      <c r="AT56">
        <v>-0.005</v>
      </c>
    </row>
    <row r="57" spans="1:46" ht="12.75">
      <c r="A57" s="230">
        <v>47</v>
      </c>
      <c r="B57" s="231">
        <v>191.6</v>
      </c>
      <c r="C57" s="232">
        <v>190.1</v>
      </c>
      <c r="D57" s="57">
        <v>191</v>
      </c>
      <c r="E57" s="233">
        <v>195.4</v>
      </c>
      <c r="F57" s="232">
        <v>200.6</v>
      </c>
      <c r="G57" s="234">
        <v>196.4</v>
      </c>
      <c r="H57" s="235">
        <v>181.7</v>
      </c>
      <c r="I57" s="236">
        <v>187.6</v>
      </c>
      <c r="J57" s="237">
        <v>193.1</v>
      </c>
      <c r="K57" s="238">
        <v>187.8</v>
      </c>
      <c r="L57" s="236">
        <v>188.4</v>
      </c>
      <c r="M57" s="234">
        <v>196.6</v>
      </c>
      <c r="N57" s="381"/>
      <c r="O57" s="352"/>
      <c r="X57" s="316">
        <v>288</v>
      </c>
      <c r="Y57" s="317">
        <v>4.5818</v>
      </c>
      <c r="Z57" s="318"/>
      <c r="AA57" s="319"/>
      <c r="AB57" s="320">
        <f t="shared" si="5"/>
        <v>0</v>
      </c>
      <c r="AC57" s="321" t="e">
        <f t="shared" si="6"/>
        <v>#DIV/0!</v>
      </c>
      <c r="AL57" s="338">
        <v>38419</v>
      </c>
      <c r="AM57" s="339">
        <v>0.10320601851851852</v>
      </c>
      <c r="AN57">
        <v>510</v>
      </c>
      <c r="AO57">
        <v>1400</v>
      </c>
      <c r="AP57">
        <v>-0.003</v>
      </c>
      <c r="AQ57">
        <v>-0.003</v>
      </c>
      <c r="AR57">
        <v>1400</v>
      </c>
      <c r="AS57">
        <v>0</v>
      </c>
      <c r="AT57">
        <v>-0.007</v>
      </c>
    </row>
    <row r="58" spans="1:46" ht="12.75">
      <c r="A58" s="230">
        <v>48</v>
      </c>
      <c r="B58" s="231">
        <v>195.5</v>
      </c>
      <c r="C58" s="232">
        <v>191.6</v>
      </c>
      <c r="D58" s="57">
        <v>190.4</v>
      </c>
      <c r="E58" s="233">
        <v>195.3</v>
      </c>
      <c r="F58" s="232">
        <v>195.8</v>
      </c>
      <c r="G58" s="234">
        <v>199.6</v>
      </c>
      <c r="H58" s="235">
        <v>191.2</v>
      </c>
      <c r="I58" s="236">
        <v>190.8</v>
      </c>
      <c r="J58" s="237">
        <v>187</v>
      </c>
      <c r="K58" s="238">
        <v>178.9</v>
      </c>
      <c r="L58" s="236">
        <v>185.5</v>
      </c>
      <c r="M58" s="234">
        <v>189</v>
      </c>
      <c r="N58" s="381"/>
      <c r="O58" s="352"/>
      <c r="X58" s="316">
        <v>293</v>
      </c>
      <c r="Y58" s="317">
        <v>4.5818</v>
      </c>
      <c r="Z58" s="318"/>
      <c r="AA58" s="319"/>
      <c r="AB58" s="320">
        <f t="shared" si="5"/>
        <v>0.007140000000000058</v>
      </c>
      <c r="AC58" s="321" t="e">
        <f t="shared" si="6"/>
        <v>#DIV/0!</v>
      </c>
      <c r="AL58" s="338">
        <v>38419</v>
      </c>
      <c r="AM58" s="339">
        <v>0.11015046296296298</v>
      </c>
      <c r="AN58">
        <v>520</v>
      </c>
      <c r="AO58">
        <v>1400</v>
      </c>
      <c r="AP58">
        <v>-0.002</v>
      </c>
      <c r="AQ58">
        <v>-0.003</v>
      </c>
      <c r="AR58">
        <v>1400</v>
      </c>
      <c r="AS58">
        <v>-0.003</v>
      </c>
      <c r="AT58">
        <v>0</v>
      </c>
    </row>
    <row r="59" spans="1:46" ht="12.75">
      <c r="A59" s="230">
        <v>49</v>
      </c>
      <c r="B59" s="231">
        <v>191.6</v>
      </c>
      <c r="C59" s="232">
        <v>189.9</v>
      </c>
      <c r="D59" s="57">
        <v>194.8</v>
      </c>
      <c r="E59" s="233">
        <v>196.9</v>
      </c>
      <c r="F59" s="232">
        <v>195.5</v>
      </c>
      <c r="G59" s="234">
        <v>200.9</v>
      </c>
      <c r="H59" s="235">
        <v>182.7</v>
      </c>
      <c r="I59" s="236">
        <v>185.7</v>
      </c>
      <c r="J59" s="237">
        <v>190.9</v>
      </c>
      <c r="K59" s="238">
        <v>184</v>
      </c>
      <c r="L59" s="236">
        <v>190.7</v>
      </c>
      <c r="M59" s="234">
        <v>196.9</v>
      </c>
      <c r="N59" s="381"/>
      <c r="O59" s="352"/>
      <c r="X59" s="316">
        <v>298</v>
      </c>
      <c r="Y59" s="317">
        <v>4.5461</v>
      </c>
      <c r="Z59" s="318"/>
      <c r="AA59" s="319"/>
      <c r="AB59" s="320">
        <f t="shared" si="5"/>
        <v>0</v>
      </c>
      <c r="AC59" s="321" t="e">
        <f t="shared" si="6"/>
        <v>#DIV/0!</v>
      </c>
      <c r="AL59" s="338">
        <v>38419</v>
      </c>
      <c r="AM59" s="339">
        <v>0.11709490740740741</v>
      </c>
      <c r="AN59">
        <v>530</v>
      </c>
      <c r="AO59">
        <v>1400</v>
      </c>
      <c r="AP59">
        <v>-0.001</v>
      </c>
      <c r="AQ59">
        <v>-0.003</v>
      </c>
      <c r="AR59">
        <v>1400</v>
      </c>
      <c r="AS59">
        <v>-0.002</v>
      </c>
      <c r="AT59">
        <v>-0.001</v>
      </c>
    </row>
    <row r="60" spans="1:46" ht="12.75">
      <c r="A60" s="230">
        <v>50</v>
      </c>
      <c r="B60" s="231">
        <v>192.7</v>
      </c>
      <c r="C60" s="232">
        <v>190.9</v>
      </c>
      <c r="D60" s="57">
        <v>189.3</v>
      </c>
      <c r="E60" s="233">
        <v>198.1</v>
      </c>
      <c r="F60" s="232">
        <v>192.1</v>
      </c>
      <c r="G60" s="234">
        <v>195.2</v>
      </c>
      <c r="H60" s="235">
        <v>196.1</v>
      </c>
      <c r="I60" s="236">
        <v>189</v>
      </c>
      <c r="J60" s="237">
        <v>196.1</v>
      </c>
      <c r="K60" s="238">
        <v>188.1</v>
      </c>
      <c r="L60" s="236">
        <v>189.3</v>
      </c>
      <c r="M60" s="234">
        <v>189.6</v>
      </c>
      <c r="N60" s="381"/>
      <c r="O60" s="352"/>
      <c r="X60" s="316">
        <v>303</v>
      </c>
      <c r="Y60" s="317">
        <v>4.5461</v>
      </c>
      <c r="Z60" s="318"/>
      <c r="AA60" s="319"/>
      <c r="AB60" s="320">
        <f t="shared" si="5"/>
        <v>0.009360000000000035</v>
      </c>
      <c r="AC60" s="321" t="e">
        <f t="shared" si="6"/>
        <v>#DIV/0!</v>
      </c>
      <c r="AL60" s="338">
        <v>38419</v>
      </c>
      <c r="AM60" s="339">
        <v>0.12403935185185185</v>
      </c>
      <c r="AN60">
        <v>540</v>
      </c>
      <c r="AO60">
        <v>1400</v>
      </c>
      <c r="AP60">
        <v>-0.002</v>
      </c>
      <c r="AQ60">
        <v>-0.002</v>
      </c>
      <c r="AR60">
        <v>1400</v>
      </c>
      <c r="AS60">
        <v>0.009</v>
      </c>
      <c r="AT60">
        <v>-0.031</v>
      </c>
    </row>
    <row r="61" spans="1:46" ht="12.75">
      <c r="A61" s="230">
        <v>51</v>
      </c>
      <c r="B61" s="231">
        <v>188.8</v>
      </c>
      <c r="C61" s="232">
        <v>187.6</v>
      </c>
      <c r="D61" s="57">
        <v>192.1</v>
      </c>
      <c r="E61" s="233">
        <v>196.4</v>
      </c>
      <c r="F61" s="232">
        <v>192.8</v>
      </c>
      <c r="G61" s="234">
        <v>195.1</v>
      </c>
      <c r="H61" s="235">
        <v>186</v>
      </c>
      <c r="I61" s="236">
        <v>190.1</v>
      </c>
      <c r="J61" s="237">
        <v>195</v>
      </c>
      <c r="K61" s="238">
        <v>186.9</v>
      </c>
      <c r="L61" s="236">
        <v>193.5</v>
      </c>
      <c r="M61" s="234">
        <v>194.6</v>
      </c>
      <c r="N61" s="381"/>
      <c r="O61" s="352"/>
      <c r="X61" s="316">
        <v>308</v>
      </c>
      <c r="Y61" s="317">
        <v>4.4993</v>
      </c>
      <c r="Z61" s="318"/>
      <c r="AA61" s="319"/>
      <c r="AB61" s="320">
        <f t="shared" si="5"/>
        <v>0</v>
      </c>
      <c r="AC61" s="321" t="e">
        <f t="shared" si="6"/>
        <v>#DIV/0!</v>
      </c>
      <c r="AL61" s="338">
        <v>38419</v>
      </c>
      <c r="AM61" s="339">
        <v>0.13098379629629628</v>
      </c>
      <c r="AN61">
        <v>550</v>
      </c>
      <c r="AO61">
        <v>1400</v>
      </c>
      <c r="AP61">
        <v>-0.002</v>
      </c>
      <c r="AQ61">
        <v>-0.002</v>
      </c>
      <c r="AR61">
        <v>1400</v>
      </c>
      <c r="AS61">
        <v>0</v>
      </c>
      <c r="AT61">
        <v>0.013</v>
      </c>
    </row>
    <row r="62" spans="1:46" ht="12.75">
      <c r="A62" s="230">
        <v>52</v>
      </c>
      <c r="B62" s="231">
        <v>187.7</v>
      </c>
      <c r="C62" s="232">
        <v>186.1</v>
      </c>
      <c r="D62" s="57">
        <v>197.4</v>
      </c>
      <c r="E62" s="233">
        <v>193.2</v>
      </c>
      <c r="F62" s="232">
        <v>193.1</v>
      </c>
      <c r="G62" s="234">
        <v>195.9</v>
      </c>
      <c r="H62" s="235">
        <v>192.8</v>
      </c>
      <c r="I62" s="236">
        <v>187.3</v>
      </c>
      <c r="J62" s="237">
        <v>198.1</v>
      </c>
      <c r="K62" s="238">
        <v>185.3</v>
      </c>
      <c r="L62" s="236">
        <v>185.1</v>
      </c>
      <c r="M62" s="234">
        <v>191.6</v>
      </c>
      <c r="N62" s="381"/>
      <c r="O62" s="352"/>
      <c r="X62" s="316">
        <v>313</v>
      </c>
      <c r="Y62" s="317">
        <v>4.4993</v>
      </c>
      <c r="Z62" s="318"/>
      <c r="AA62" s="319"/>
      <c r="AB62" s="320">
        <f t="shared" si="5"/>
        <v>0.009220000000000006</v>
      </c>
      <c r="AC62" s="321" t="e">
        <f t="shared" si="6"/>
        <v>#DIV/0!</v>
      </c>
      <c r="AL62" s="338">
        <v>38419</v>
      </c>
      <c r="AM62" s="339">
        <v>0.13792824074074075</v>
      </c>
      <c r="AN62">
        <v>560</v>
      </c>
      <c r="AO62">
        <v>1400</v>
      </c>
      <c r="AP62">
        <v>-0.001</v>
      </c>
      <c r="AQ62">
        <v>-0.002</v>
      </c>
      <c r="AR62">
        <v>1400</v>
      </c>
      <c r="AS62">
        <v>-0.011</v>
      </c>
      <c r="AT62">
        <v>0.017</v>
      </c>
    </row>
    <row r="63" spans="1:46" ht="12.75">
      <c r="A63" s="230">
        <v>53</v>
      </c>
      <c r="B63" s="231">
        <v>190.3</v>
      </c>
      <c r="C63" s="232">
        <v>189.4</v>
      </c>
      <c r="D63" s="57">
        <v>197.6</v>
      </c>
      <c r="E63" s="233">
        <v>190.8</v>
      </c>
      <c r="F63" s="232">
        <v>196.3</v>
      </c>
      <c r="G63" s="234">
        <v>194.2</v>
      </c>
      <c r="H63" s="235">
        <v>188.1</v>
      </c>
      <c r="I63" s="236">
        <v>182.6</v>
      </c>
      <c r="J63" s="237">
        <v>192.3</v>
      </c>
      <c r="K63" s="238">
        <v>190.3</v>
      </c>
      <c r="L63" s="236">
        <v>192.6</v>
      </c>
      <c r="M63" s="234">
        <v>192.3</v>
      </c>
      <c r="N63" s="381"/>
      <c r="O63" s="352"/>
      <c r="X63" s="316">
        <v>318</v>
      </c>
      <c r="Y63" s="317">
        <v>4.4532</v>
      </c>
      <c r="Z63" s="318"/>
      <c r="AA63" s="319"/>
      <c r="AB63" s="320">
        <f t="shared" si="5"/>
        <v>0</v>
      </c>
      <c r="AC63" s="321" t="e">
        <f t="shared" si="6"/>
        <v>#DIV/0!</v>
      </c>
      <c r="AL63" s="338">
        <v>38419</v>
      </c>
      <c r="AM63" s="339">
        <v>0.14487268518518517</v>
      </c>
      <c r="AN63">
        <v>570</v>
      </c>
      <c r="AO63">
        <v>1400</v>
      </c>
      <c r="AP63">
        <v>-0.001</v>
      </c>
      <c r="AQ63">
        <v>-0.002</v>
      </c>
      <c r="AR63">
        <v>1400</v>
      </c>
      <c r="AS63">
        <v>0.028</v>
      </c>
      <c r="AT63">
        <v>-0.003</v>
      </c>
    </row>
    <row r="64" spans="1:46" ht="12.75">
      <c r="A64" s="230">
        <v>54</v>
      </c>
      <c r="B64" s="231">
        <v>189</v>
      </c>
      <c r="C64" s="232">
        <v>192.8</v>
      </c>
      <c r="D64" s="57">
        <v>191.6</v>
      </c>
      <c r="E64" s="233">
        <v>194.1</v>
      </c>
      <c r="F64" s="232">
        <v>193.2</v>
      </c>
      <c r="G64" s="234">
        <v>194.3</v>
      </c>
      <c r="H64" s="235">
        <v>188.8</v>
      </c>
      <c r="I64" s="236">
        <v>193.5</v>
      </c>
      <c r="J64" s="237">
        <v>195.1</v>
      </c>
      <c r="K64" s="238">
        <v>184.9</v>
      </c>
      <c r="L64" s="236">
        <v>190.8</v>
      </c>
      <c r="M64" s="234">
        <v>196.4</v>
      </c>
      <c r="N64" s="381"/>
      <c r="O64" s="352"/>
      <c r="X64" s="316">
        <v>323</v>
      </c>
      <c r="Y64" s="317">
        <v>4.4532</v>
      </c>
      <c r="Z64" s="318"/>
      <c r="AA64" s="319"/>
      <c r="AB64" s="320">
        <f t="shared" si="5"/>
        <v>0.0047399999999999665</v>
      </c>
      <c r="AC64" s="321" t="e">
        <f t="shared" si="6"/>
        <v>#DIV/0!</v>
      </c>
      <c r="AL64" s="338">
        <v>38419</v>
      </c>
      <c r="AM64" s="339">
        <v>0.15181712962962965</v>
      </c>
      <c r="AN64">
        <v>580</v>
      </c>
      <c r="AO64">
        <v>1400</v>
      </c>
      <c r="AP64">
        <v>-0.001</v>
      </c>
      <c r="AQ64">
        <v>-0.003</v>
      </c>
      <c r="AR64">
        <v>1400</v>
      </c>
      <c r="AS64">
        <v>0.013</v>
      </c>
      <c r="AT64">
        <v>-0.006</v>
      </c>
    </row>
    <row r="65" spans="1:46" ht="12.75">
      <c r="A65" s="230">
        <v>55</v>
      </c>
      <c r="B65" s="231">
        <v>189.4</v>
      </c>
      <c r="C65" s="232">
        <v>189.3</v>
      </c>
      <c r="D65" s="57">
        <v>189.1</v>
      </c>
      <c r="E65" s="233">
        <v>195</v>
      </c>
      <c r="F65" s="232">
        <v>196</v>
      </c>
      <c r="G65" s="234">
        <v>197.4</v>
      </c>
      <c r="H65" s="235">
        <v>190</v>
      </c>
      <c r="I65" s="236">
        <v>186.7</v>
      </c>
      <c r="J65" s="237">
        <v>191.4</v>
      </c>
      <c r="K65" s="238">
        <v>188</v>
      </c>
      <c r="L65" s="236">
        <v>190.6</v>
      </c>
      <c r="M65" s="234">
        <v>193</v>
      </c>
      <c r="N65" s="381"/>
      <c r="O65" s="352"/>
      <c r="X65" s="316">
        <v>328</v>
      </c>
      <c r="Y65" s="317">
        <v>4.4295</v>
      </c>
      <c r="Z65" s="318"/>
      <c r="AA65" s="319"/>
      <c r="AB65" s="320">
        <f t="shared" si="5"/>
        <v>0</v>
      </c>
      <c r="AC65" s="321" t="e">
        <f t="shared" si="6"/>
        <v>#DIV/0!</v>
      </c>
      <c r="AL65" s="338">
        <v>38419</v>
      </c>
      <c r="AM65" s="339">
        <v>0.15876157407407407</v>
      </c>
      <c r="AN65">
        <v>590</v>
      </c>
      <c r="AO65">
        <v>1400</v>
      </c>
      <c r="AP65">
        <v>-0.002</v>
      </c>
      <c r="AQ65">
        <v>-0.003</v>
      </c>
      <c r="AR65">
        <v>1400</v>
      </c>
      <c r="AS65">
        <v>-0.03</v>
      </c>
      <c r="AT65">
        <v>-0.001</v>
      </c>
    </row>
    <row r="66" spans="1:46" ht="12.75">
      <c r="A66" s="230">
        <v>56</v>
      </c>
      <c r="B66" s="231">
        <v>187</v>
      </c>
      <c r="C66" s="232">
        <v>185.8</v>
      </c>
      <c r="D66" s="57">
        <v>192</v>
      </c>
      <c r="E66" s="233">
        <v>195.1</v>
      </c>
      <c r="F66" s="232">
        <v>196.1</v>
      </c>
      <c r="G66" s="234">
        <v>192.3</v>
      </c>
      <c r="H66" s="235">
        <v>193.3</v>
      </c>
      <c r="I66" s="236">
        <v>193.6</v>
      </c>
      <c r="J66" s="237">
        <v>189.5</v>
      </c>
      <c r="K66" s="238">
        <v>184.4</v>
      </c>
      <c r="L66" s="236">
        <v>185.9</v>
      </c>
      <c r="M66" s="234">
        <v>185.7</v>
      </c>
      <c r="N66" s="381"/>
      <c r="O66" s="352"/>
      <c r="X66" s="316">
        <v>333</v>
      </c>
      <c r="Y66" s="317">
        <v>4.4295</v>
      </c>
      <c r="Z66" s="318"/>
      <c r="AA66" s="319"/>
      <c r="AB66" s="320">
        <f t="shared" si="5"/>
        <v>0.006419999999999959</v>
      </c>
      <c r="AC66" s="321" t="e">
        <f t="shared" si="6"/>
        <v>#DIV/0!</v>
      </c>
      <c r="AL66" s="338">
        <v>38419</v>
      </c>
      <c r="AM66" s="339">
        <v>0.16570601851851852</v>
      </c>
      <c r="AN66">
        <v>600</v>
      </c>
      <c r="AO66">
        <v>1400</v>
      </c>
      <c r="AP66">
        <v>-0.001</v>
      </c>
      <c r="AQ66">
        <v>-0.002</v>
      </c>
      <c r="AR66">
        <v>1400</v>
      </c>
      <c r="AS66">
        <v>0.019</v>
      </c>
      <c r="AT66">
        <v>-0.005</v>
      </c>
    </row>
    <row r="67" spans="1:46" ht="12.75">
      <c r="A67" s="230">
        <v>57</v>
      </c>
      <c r="B67" s="231">
        <v>185</v>
      </c>
      <c r="C67" s="232">
        <v>181.5</v>
      </c>
      <c r="D67" s="57">
        <v>195.2</v>
      </c>
      <c r="E67" s="233">
        <v>191.4</v>
      </c>
      <c r="F67" s="232">
        <v>191.5</v>
      </c>
      <c r="G67" s="234">
        <v>189.7</v>
      </c>
      <c r="H67" s="235">
        <v>190.8</v>
      </c>
      <c r="I67" s="236">
        <v>187.2</v>
      </c>
      <c r="J67" s="237">
        <v>194</v>
      </c>
      <c r="K67" s="238">
        <v>188.2</v>
      </c>
      <c r="L67" s="236">
        <v>189.4</v>
      </c>
      <c r="M67" s="234">
        <v>190.8</v>
      </c>
      <c r="N67" s="381"/>
      <c r="O67" s="352"/>
      <c r="X67" s="316">
        <v>338</v>
      </c>
      <c r="Y67" s="317">
        <v>4.3974</v>
      </c>
      <c r="Z67" s="318"/>
      <c r="AA67" s="319"/>
      <c r="AB67" s="320">
        <f t="shared" si="5"/>
        <v>0</v>
      </c>
      <c r="AC67" s="321" t="e">
        <f t="shared" si="6"/>
        <v>#DIV/0!</v>
      </c>
      <c r="AL67" s="338">
        <v>38419</v>
      </c>
      <c r="AM67" s="339">
        <v>0.17265046296296296</v>
      </c>
      <c r="AN67">
        <v>610</v>
      </c>
      <c r="AO67">
        <v>1400</v>
      </c>
      <c r="AP67">
        <v>-0.002</v>
      </c>
      <c r="AQ67">
        <v>-0.002</v>
      </c>
      <c r="AR67">
        <v>1400</v>
      </c>
      <c r="AS67">
        <v>-0.016</v>
      </c>
      <c r="AT67">
        <v>0.01</v>
      </c>
    </row>
    <row r="68" spans="1:46" ht="12.75">
      <c r="A68" s="230">
        <v>58</v>
      </c>
      <c r="B68" s="231">
        <v>184</v>
      </c>
      <c r="C68" s="232">
        <v>187</v>
      </c>
      <c r="D68" s="57">
        <v>185.4</v>
      </c>
      <c r="E68" s="233">
        <v>194.7</v>
      </c>
      <c r="F68" s="232">
        <v>191.8</v>
      </c>
      <c r="G68" s="234">
        <v>194.6</v>
      </c>
      <c r="H68" s="235">
        <v>183.9</v>
      </c>
      <c r="I68" s="236">
        <v>185.1</v>
      </c>
      <c r="J68" s="237">
        <v>191</v>
      </c>
      <c r="K68" s="238">
        <v>181.4</v>
      </c>
      <c r="L68" s="236">
        <v>182.9</v>
      </c>
      <c r="M68" s="246">
        <v>191.8</v>
      </c>
      <c r="N68" s="381"/>
      <c r="O68" s="352"/>
      <c r="X68" s="316">
        <v>343</v>
      </c>
      <c r="Y68" s="317">
        <v>4.3974</v>
      </c>
      <c r="Z68" s="318"/>
      <c r="AA68" s="319"/>
      <c r="AB68" s="320">
        <f t="shared" si="5"/>
        <v>0.009340000000000081</v>
      </c>
      <c r="AC68" s="321" t="e">
        <f t="shared" si="6"/>
        <v>#DIV/0!</v>
      </c>
      <c r="AL68" s="338">
        <v>38419</v>
      </c>
      <c r="AM68" s="339">
        <v>0.17959490740740738</v>
      </c>
      <c r="AN68">
        <v>620</v>
      </c>
      <c r="AO68">
        <v>1400</v>
      </c>
      <c r="AP68">
        <v>-0.002</v>
      </c>
      <c r="AQ68">
        <v>-0.002</v>
      </c>
      <c r="AR68">
        <v>1400</v>
      </c>
      <c r="AS68">
        <v>0.014</v>
      </c>
      <c r="AT68">
        <v>0</v>
      </c>
    </row>
    <row r="69" spans="1:46" ht="12.75">
      <c r="A69" s="230">
        <v>59</v>
      </c>
      <c r="B69" s="231">
        <v>186.6</v>
      </c>
      <c r="C69" s="232">
        <v>185.4</v>
      </c>
      <c r="D69" s="57">
        <v>190.2</v>
      </c>
      <c r="E69" s="233">
        <v>195.8</v>
      </c>
      <c r="F69" s="232">
        <v>189.8</v>
      </c>
      <c r="G69" s="234">
        <v>193.6</v>
      </c>
      <c r="H69" s="235">
        <v>190.5</v>
      </c>
      <c r="I69" s="236">
        <v>188.4</v>
      </c>
      <c r="J69" s="237">
        <v>193</v>
      </c>
      <c r="K69" s="238">
        <v>179.2</v>
      </c>
      <c r="L69" s="236">
        <v>190.9</v>
      </c>
      <c r="M69" s="234">
        <v>191.8</v>
      </c>
      <c r="N69" s="381"/>
      <c r="O69" s="352"/>
      <c r="X69" s="316">
        <v>348</v>
      </c>
      <c r="Y69" s="317">
        <v>4.3507</v>
      </c>
      <c r="Z69" s="318"/>
      <c r="AA69" s="319"/>
      <c r="AB69" s="320">
        <f t="shared" si="5"/>
        <v>0</v>
      </c>
      <c r="AC69" s="321" t="e">
        <f t="shared" si="6"/>
        <v>#DIV/0!</v>
      </c>
      <c r="AL69" s="338">
        <v>38419</v>
      </c>
      <c r="AM69" s="339">
        <v>0.18653935185185186</v>
      </c>
      <c r="AN69">
        <v>630</v>
      </c>
      <c r="AO69">
        <v>1400</v>
      </c>
      <c r="AP69">
        <v>-0.001</v>
      </c>
      <c r="AQ69">
        <v>-0.002</v>
      </c>
      <c r="AR69">
        <v>1400</v>
      </c>
      <c r="AS69">
        <v>0.035</v>
      </c>
      <c r="AT69">
        <v>0.009</v>
      </c>
    </row>
    <row r="70" spans="1:46" ht="12.75">
      <c r="A70" s="230">
        <v>60</v>
      </c>
      <c r="B70" s="231">
        <v>189.1</v>
      </c>
      <c r="C70" s="232">
        <v>185.1</v>
      </c>
      <c r="D70" s="57">
        <v>190.8</v>
      </c>
      <c r="E70" s="233">
        <v>191.6</v>
      </c>
      <c r="F70" s="232">
        <v>191.7</v>
      </c>
      <c r="G70" s="234">
        <v>194.9</v>
      </c>
      <c r="H70" s="235">
        <v>185.3</v>
      </c>
      <c r="I70" s="236">
        <v>188.6</v>
      </c>
      <c r="J70" s="237">
        <v>194.5</v>
      </c>
      <c r="K70" s="238">
        <v>184</v>
      </c>
      <c r="L70" s="236">
        <v>185.3</v>
      </c>
      <c r="M70" s="234">
        <v>190.3</v>
      </c>
      <c r="N70" s="381"/>
      <c r="O70" s="352"/>
      <c r="X70" s="316">
        <v>353</v>
      </c>
      <c r="Y70" s="317">
        <v>4.3507</v>
      </c>
      <c r="Z70" s="318"/>
      <c r="AA70" s="319"/>
      <c r="AB70" s="320">
        <f t="shared" si="5"/>
        <v>0.006719999999999971</v>
      </c>
      <c r="AC70" s="321" t="e">
        <f t="shared" si="6"/>
        <v>#DIV/0!</v>
      </c>
      <c r="AL70" s="338">
        <v>38419</v>
      </c>
      <c r="AM70" s="339">
        <v>0.1934837962962963</v>
      </c>
      <c r="AN70">
        <v>640</v>
      </c>
      <c r="AO70">
        <v>1400</v>
      </c>
      <c r="AP70">
        <v>-0.002</v>
      </c>
      <c r="AQ70">
        <v>-0.001</v>
      </c>
      <c r="AR70">
        <v>1400</v>
      </c>
      <c r="AS70">
        <v>-0.003</v>
      </c>
      <c r="AT70">
        <v>0.002</v>
      </c>
    </row>
    <row r="71" spans="1:46" ht="12.75">
      <c r="A71" s="230">
        <v>61</v>
      </c>
      <c r="B71" s="231">
        <v>187.7</v>
      </c>
      <c r="C71" s="232">
        <v>188.3</v>
      </c>
      <c r="D71" s="57">
        <v>193.5</v>
      </c>
      <c r="E71" s="233">
        <v>192.8</v>
      </c>
      <c r="F71" s="232">
        <v>197</v>
      </c>
      <c r="G71" s="57">
        <v>196.3</v>
      </c>
      <c r="H71" s="235">
        <v>185.3</v>
      </c>
      <c r="I71" s="236">
        <v>180.7</v>
      </c>
      <c r="J71" s="237">
        <v>198.9</v>
      </c>
      <c r="K71" s="238">
        <v>177.5</v>
      </c>
      <c r="L71" s="236">
        <v>189.7</v>
      </c>
      <c r="M71" s="234">
        <v>187.5</v>
      </c>
      <c r="N71" s="381"/>
      <c r="O71" s="352"/>
      <c r="X71" s="316">
        <v>358</v>
      </c>
      <c r="Y71" s="317">
        <v>4.3171</v>
      </c>
      <c r="Z71" s="318"/>
      <c r="AA71" s="319"/>
      <c r="AB71" s="320">
        <f t="shared" si="5"/>
        <v>0</v>
      </c>
      <c r="AC71" s="321" t="e">
        <f t="shared" si="6"/>
        <v>#DIV/0!</v>
      </c>
      <c r="AL71" s="338">
        <v>38419</v>
      </c>
      <c r="AM71" s="339">
        <v>0.2004398148148148</v>
      </c>
      <c r="AN71">
        <v>650</v>
      </c>
      <c r="AO71">
        <v>1400</v>
      </c>
      <c r="AP71">
        <v>-0.002</v>
      </c>
      <c r="AQ71">
        <v>-0.003</v>
      </c>
      <c r="AR71">
        <v>1400</v>
      </c>
      <c r="AS71">
        <v>-0.042</v>
      </c>
      <c r="AT71">
        <v>-0.011</v>
      </c>
    </row>
    <row r="72" spans="1:46" ht="12.75">
      <c r="A72" s="230">
        <v>62</v>
      </c>
      <c r="B72" s="231">
        <v>185.2</v>
      </c>
      <c r="C72" s="232">
        <v>187.8</v>
      </c>
      <c r="D72" s="57">
        <v>186.3</v>
      </c>
      <c r="E72" s="233">
        <v>187.1</v>
      </c>
      <c r="F72" s="232">
        <v>193.4</v>
      </c>
      <c r="G72" s="57">
        <v>188.3</v>
      </c>
      <c r="H72" s="235">
        <v>186.8</v>
      </c>
      <c r="I72" s="236">
        <v>185.3</v>
      </c>
      <c r="J72" s="237">
        <v>193</v>
      </c>
      <c r="K72" s="238">
        <v>186.5</v>
      </c>
      <c r="L72" s="236">
        <v>189</v>
      </c>
      <c r="M72" s="234">
        <v>189.8</v>
      </c>
      <c r="N72" s="381"/>
      <c r="O72" s="352"/>
      <c r="X72" s="316">
        <v>363</v>
      </c>
      <c r="Y72" s="317">
        <v>4.3171</v>
      </c>
      <c r="Z72" s="318"/>
      <c r="AA72" s="319"/>
      <c r="AB72" s="320">
        <f aca="true" t="shared" si="7" ref="AB72:AB134">(Y72-Y73)/(X73-X72)</f>
        <v>0.005279999999999951</v>
      </c>
      <c r="AC72" s="321" t="e">
        <f aca="true" t="shared" si="8" ref="AC72:AC134">(AA72-AA73)/(Z73-Z72)</f>
        <v>#DIV/0!</v>
      </c>
      <c r="AL72" s="338">
        <v>38419</v>
      </c>
      <c r="AM72" s="339">
        <v>0.20738425925925927</v>
      </c>
      <c r="AN72">
        <v>660</v>
      </c>
      <c r="AO72">
        <v>1400</v>
      </c>
      <c r="AP72">
        <v>-0.003</v>
      </c>
      <c r="AQ72">
        <v>-0.002</v>
      </c>
      <c r="AR72">
        <v>1400</v>
      </c>
      <c r="AS72">
        <v>0.001</v>
      </c>
      <c r="AT72">
        <v>-0.023</v>
      </c>
    </row>
    <row r="73" spans="1:46" ht="13.5" thickBot="1">
      <c r="A73" s="247">
        <v>63</v>
      </c>
      <c r="B73" s="248">
        <v>188.6</v>
      </c>
      <c r="C73" s="249">
        <v>191.7</v>
      </c>
      <c r="D73" s="250">
        <v>191.2</v>
      </c>
      <c r="E73" s="251">
        <v>192.9</v>
      </c>
      <c r="F73" s="249">
        <v>192.2</v>
      </c>
      <c r="G73" s="347">
        <v>198.2</v>
      </c>
      <c r="H73" s="348">
        <v>180</v>
      </c>
      <c r="I73" s="349">
        <v>189.1</v>
      </c>
      <c r="J73" s="350">
        <v>194.6</v>
      </c>
      <c r="K73" s="351">
        <v>185.1</v>
      </c>
      <c r="L73" s="349">
        <v>187.2</v>
      </c>
      <c r="M73" s="347">
        <v>184.3</v>
      </c>
      <c r="N73" s="353"/>
      <c r="O73" s="354"/>
      <c r="X73" s="316">
        <v>368</v>
      </c>
      <c r="Y73" s="317">
        <v>4.2907</v>
      </c>
      <c r="Z73" s="318"/>
      <c r="AA73" s="319"/>
      <c r="AB73" s="320">
        <f t="shared" si="7"/>
        <v>0</v>
      </c>
      <c r="AC73" s="321" t="e">
        <f t="shared" si="8"/>
        <v>#DIV/0!</v>
      </c>
      <c r="AL73" s="338">
        <v>38419</v>
      </c>
      <c r="AM73" s="339">
        <v>0.21432870370370372</v>
      </c>
      <c r="AN73">
        <v>670</v>
      </c>
      <c r="AO73">
        <v>1400</v>
      </c>
      <c r="AP73">
        <v>-0.002</v>
      </c>
      <c r="AQ73">
        <v>-0.003</v>
      </c>
      <c r="AR73">
        <v>1400</v>
      </c>
      <c r="AS73">
        <v>-0.009</v>
      </c>
      <c r="AT73">
        <v>0.05</v>
      </c>
    </row>
    <row r="74" spans="1:46" ht="14.25" thickBot="1" thickTop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X74" s="316">
        <v>373</v>
      </c>
      <c r="Y74" s="317">
        <v>4.2907</v>
      </c>
      <c r="Z74" s="318"/>
      <c r="AA74" s="319"/>
      <c r="AB74" s="320">
        <f t="shared" si="7"/>
        <v>0.008520000000000038</v>
      </c>
      <c r="AC74" s="321" t="e">
        <f t="shared" si="8"/>
        <v>#DIV/0!</v>
      </c>
      <c r="AL74" s="338">
        <v>38419</v>
      </c>
      <c r="AM74" s="339">
        <v>0.22127314814814814</v>
      </c>
      <c r="AN74">
        <v>680</v>
      </c>
      <c r="AO74">
        <v>1400</v>
      </c>
      <c r="AP74">
        <v>-0.002</v>
      </c>
      <c r="AQ74">
        <v>-0.003</v>
      </c>
      <c r="AR74">
        <v>1400</v>
      </c>
      <c r="AS74">
        <v>0.009</v>
      </c>
      <c r="AT74">
        <v>-0.046</v>
      </c>
    </row>
    <row r="75" spans="1:46" ht="13.5" thickBot="1">
      <c r="A75" s="252" t="s">
        <v>17</v>
      </c>
      <c r="B75" s="253" t="s">
        <v>75</v>
      </c>
      <c r="C75" s="254" t="s">
        <v>76</v>
      </c>
      <c r="D75" s="255" t="s">
        <v>77</v>
      </c>
      <c r="E75" s="255" t="s">
        <v>67</v>
      </c>
      <c r="F75" s="255" t="s">
        <v>68</v>
      </c>
      <c r="G75" s="256" t="s">
        <v>69</v>
      </c>
      <c r="H75" s="253" t="s">
        <v>78</v>
      </c>
      <c r="I75" s="254" t="s">
        <v>73</v>
      </c>
      <c r="J75" s="255" t="s">
        <v>74</v>
      </c>
      <c r="K75" s="255" t="s">
        <v>70</v>
      </c>
      <c r="L75" s="255" t="s">
        <v>71</v>
      </c>
      <c r="M75" s="256" t="s">
        <v>72</v>
      </c>
      <c r="N75" s="257"/>
      <c r="X75" s="316">
        <v>378</v>
      </c>
      <c r="Y75" s="317">
        <v>4.2481</v>
      </c>
      <c r="Z75" s="318"/>
      <c r="AA75" s="319"/>
      <c r="AB75" s="320">
        <f t="shared" si="7"/>
        <v>0</v>
      </c>
      <c r="AC75" s="321" t="e">
        <f t="shared" si="8"/>
        <v>#DIV/0!</v>
      </c>
      <c r="AL75" s="338">
        <v>38419</v>
      </c>
      <c r="AM75" s="339">
        <v>0.22821759259259258</v>
      </c>
      <c r="AN75">
        <v>690</v>
      </c>
      <c r="AO75">
        <v>1400</v>
      </c>
      <c r="AP75">
        <v>-0.001</v>
      </c>
      <c r="AQ75">
        <v>-0.002</v>
      </c>
      <c r="AR75">
        <v>1400</v>
      </c>
      <c r="AS75">
        <v>0.01</v>
      </c>
      <c r="AT75">
        <v>-0.018</v>
      </c>
    </row>
    <row r="76" spans="1:46" ht="12.75">
      <c r="A76" s="94" t="s">
        <v>14</v>
      </c>
      <c r="B76" s="258">
        <f aca="true" t="shared" si="9" ref="B76:M76">AVERAGE(B10:B73)</f>
        <v>191.04687500000003</v>
      </c>
      <c r="C76" s="259">
        <f t="shared" si="9"/>
        <v>190.69374999999997</v>
      </c>
      <c r="D76" s="259">
        <f t="shared" si="9"/>
        <v>193.89843749999997</v>
      </c>
      <c r="E76" s="259">
        <f t="shared" si="9"/>
        <v>196.5703125</v>
      </c>
      <c r="F76" s="260">
        <f t="shared" si="9"/>
        <v>195.45625000000004</v>
      </c>
      <c r="G76" s="261">
        <f t="shared" si="9"/>
        <v>197.33750000000003</v>
      </c>
      <c r="H76" s="262">
        <f t="shared" si="9"/>
        <v>186.74062499999997</v>
      </c>
      <c r="I76" s="259">
        <f t="shared" si="9"/>
        <v>186.58750000000003</v>
      </c>
      <c r="J76" s="259">
        <f t="shared" si="9"/>
        <v>191.51562499999997</v>
      </c>
      <c r="K76" s="259">
        <f t="shared" si="9"/>
        <v>189.07031249999997</v>
      </c>
      <c r="L76" s="260">
        <f t="shared" si="9"/>
        <v>190.834375</v>
      </c>
      <c r="M76" s="261">
        <f t="shared" si="9"/>
        <v>193.78281249999995</v>
      </c>
      <c r="X76" s="316">
        <v>383</v>
      </c>
      <c r="Y76" s="317">
        <v>4.2481</v>
      </c>
      <c r="Z76" s="318"/>
      <c r="AA76" s="319"/>
      <c r="AB76" s="320">
        <f t="shared" si="7"/>
        <v>0.011720000000000041</v>
      </c>
      <c r="AC76" s="321" t="e">
        <f t="shared" si="8"/>
        <v>#DIV/0!</v>
      </c>
      <c r="AL76" s="338">
        <v>38419</v>
      </c>
      <c r="AM76" s="339">
        <v>0.23516203703703706</v>
      </c>
      <c r="AN76">
        <v>700</v>
      </c>
      <c r="AO76">
        <v>1400</v>
      </c>
      <c r="AP76">
        <v>-0.001</v>
      </c>
      <c r="AQ76">
        <v>-0.003</v>
      </c>
      <c r="AR76">
        <v>1400</v>
      </c>
      <c r="AS76">
        <v>0.028</v>
      </c>
      <c r="AT76">
        <v>-0.02</v>
      </c>
    </row>
    <row r="77" spans="1:46" ht="12.75">
      <c r="A77" s="95" t="s">
        <v>10</v>
      </c>
      <c r="B77" s="103">
        <f aca="true" t="shared" si="10" ref="B77:M77">STDEV(B10:B73)</f>
        <v>3.2044100935448707</v>
      </c>
      <c r="C77" s="263">
        <f t="shared" si="10"/>
        <v>2.9486545223343827</v>
      </c>
      <c r="D77" s="263">
        <f t="shared" si="10"/>
        <v>3.5659541872962257</v>
      </c>
      <c r="E77" s="263">
        <f t="shared" si="10"/>
        <v>3.1213895810475636</v>
      </c>
      <c r="F77" s="264">
        <f t="shared" si="10"/>
        <v>3.667700070822261</v>
      </c>
      <c r="G77" s="104">
        <f t="shared" si="10"/>
        <v>3.8537757201968086</v>
      </c>
      <c r="H77" s="105">
        <f t="shared" si="10"/>
        <v>4.583189391680118</v>
      </c>
      <c r="I77" s="263">
        <f t="shared" si="10"/>
        <v>3.347517440709472</v>
      </c>
      <c r="J77" s="263">
        <f t="shared" si="10"/>
        <v>3.1078098627272124</v>
      </c>
      <c r="K77" s="263">
        <f t="shared" si="10"/>
        <v>3.986352897651376</v>
      </c>
      <c r="L77" s="264">
        <f t="shared" si="10"/>
        <v>3.3516742440296006</v>
      </c>
      <c r="M77" s="104">
        <f t="shared" si="10"/>
        <v>4.017957891158055</v>
      </c>
      <c r="X77" s="316">
        <v>388</v>
      </c>
      <c r="Y77" s="317">
        <v>4.1895</v>
      </c>
      <c r="Z77" s="318"/>
      <c r="AA77" s="319"/>
      <c r="AB77" s="320">
        <f t="shared" si="7"/>
        <v>0</v>
      </c>
      <c r="AC77" s="321" t="e">
        <f t="shared" si="8"/>
        <v>#DIV/0!</v>
      </c>
      <c r="AL77" s="338">
        <v>38419</v>
      </c>
      <c r="AM77" s="339">
        <v>0.24210648148148148</v>
      </c>
      <c r="AN77">
        <v>710</v>
      </c>
      <c r="AO77">
        <v>1400</v>
      </c>
      <c r="AP77">
        <v>-0.001</v>
      </c>
      <c r="AQ77">
        <v>-0.002</v>
      </c>
      <c r="AR77">
        <v>1400</v>
      </c>
      <c r="AS77">
        <v>-0.027</v>
      </c>
      <c r="AT77">
        <v>0</v>
      </c>
    </row>
    <row r="78" spans="1:46" ht="12.75">
      <c r="A78" s="96" t="s">
        <v>15</v>
      </c>
      <c r="B78" s="265">
        <f aca="true" t="shared" si="11" ref="B78:M78">MAX(B10:B73)</f>
        <v>197.6</v>
      </c>
      <c r="C78" s="266">
        <f t="shared" si="11"/>
        <v>196.6</v>
      </c>
      <c r="D78" s="266">
        <f t="shared" si="11"/>
        <v>202</v>
      </c>
      <c r="E78" s="266">
        <f t="shared" si="11"/>
        <v>202.4</v>
      </c>
      <c r="F78" s="267">
        <f t="shared" si="11"/>
        <v>202.1</v>
      </c>
      <c r="G78" s="268">
        <f t="shared" si="11"/>
        <v>206.5</v>
      </c>
      <c r="H78" s="269">
        <f t="shared" si="11"/>
        <v>196.1</v>
      </c>
      <c r="I78" s="266">
        <f t="shared" si="11"/>
        <v>194</v>
      </c>
      <c r="J78" s="266">
        <f t="shared" si="11"/>
        <v>198.9</v>
      </c>
      <c r="K78" s="266">
        <f t="shared" si="11"/>
        <v>196.8</v>
      </c>
      <c r="L78" s="267">
        <f t="shared" si="11"/>
        <v>198.4</v>
      </c>
      <c r="M78" s="268">
        <f t="shared" si="11"/>
        <v>202.5</v>
      </c>
      <c r="X78" s="316">
        <v>393</v>
      </c>
      <c r="Y78" s="317">
        <v>4.1895</v>
      </c>
      <c r="Z78" s="318"/>
      <c r="AA78" s="319"/>
      <c r="AB78" s="320">
        <f t="shared" si="7"/>
        <v>0.0025000000000000356</v>
      </c>
      <c r="AC78" s="321" t="e">
        <f t="shared" si="8"/>
        <v>#DIV/0!</v>
      </c>
      <c r="AL78" s="338">
        <v>38419</v>
      </c>
      <c r="AM78" s="339">
        <v>0.24905092592592593</v>
      </c>
      <c r="AN78">
        <v>720</v>
      </c>
      <c r="AO78">
        <v>1400</v>
      </c>
      <c r="AP78">
        <v>-0.002</v>
      </c>
      <c r="AQ78">
        <v>-0.002</v>
      </c>
      <c r="AR78">
        <v>1400</v>
      </c>
      <c r="AS78">
        <v>0.007</v>
      </c>
      <c r="AT78">
        <v>0.009</v>
      </c>
    </row>
    <row r="79" spans="1:46" ht="13.5" thickBot="1">
      <c r="A79" s="97" t="s">
        <v>16</v>
      </c>
      <c r="B79" s="270">
        <f aca="true" t="shared" si="12" ref="B79:M79">MIN(B10:B73)</f>
        <v>184</v>
      </c>
      <c r="C79" s="271">
        <f t="shared" si="12"/>
        <v>181.5</v>
      </c>
      <c r="D79" s="271">
        <f t="shared" si="12"/>
        <v>185.4</v>
      </c>
      <c r="E79" s="271">
        <f t="shared" si="12"/>
        <v>187.1</v>
      </c>
      <c r="F79" s="272">
        <f t="shared" si="12"/>
        <v>185.1</v>
      </c>
      <c r="G79" s="273">
        <f t="shared" si="12"/>
        <v>187.6</v>
      </c>
      <c r="H79" s="274">
        <f t="shared" si="12"/>
        <v>175.1</v>
      </c>
      <c r="I79" s="271">
        <f t="shared" si="12"/>
        <v>178.2</v>
      </c>
      <c r="J79" s="271">
        <f t="shared" si="12"/>
        <v>186.4</v>
      </c>
      <c r="K79" s="271">
        <f t="shared" si="12"/>
        <v>177.5</v>
      </c>
      <c r="L79" s="272">
        <f t="shared" si="12"/>
        <v>182.9</v>
      </c>
      <c r="M79" s="273">
        <f t="shared" si="12"/>
        <v>184.3</v>
      </c>
      <c r="X79" s="316">
        <v>398</v>
      </c>
      <c r="Y79" s="317">
        <v>4.177</v>
      </c>
      <c r="Z79" s="318"/>
      <c r="AA79" s="319"/>
      <c r="AB79" s="320">
        <f t="shared" si="7"/>
        <v>0</v>
      </c>
      <c r="AC79" s="321" t="e">
        <f t="shared" si="8"/>
        <v>#DIV/0!</v>
      </c>
      <c r="AL79" s="338">
        <v>38419</v>
      </c>
      <c r="AM79" s="339">
        <v>0.2559953703703704</v>
      </c>
      <c r="AN79">
        <v>730</v>
      </c>
      <c r="AO79">
        <v>1400</v>
      </c>
      <c r="AP79">
        <v>-0.001</v>
      </c>
      <c r="AQ79">
        <v>-0.003</v>
      </c>
      <c r="AR79">
        <v>1400</v>
      </c>
      <c r="AS79">
        <v>0.03</v>
      </c>
      <c r="AT79">
        <v>-0.003</v>
      </c>
    </row>
    <row r="80" spans="1:46" ht="13.5" thickBot="1">
      <c r="A80" s="99" t="s">
        <v>9</v>
      </c>
      <c r="B80" s="382" t="s">
        <v>84</v>
      </c>
      <c r="C80" s="379"/>
      <c r="D80" s="379"/>
      <c r="E80" s="379"/>
      <c r="F80" s="379"/>
      <c r="G80" s="383"/>
      <c r="H80" s="382" t="s">
        <v>85</v>
      </c>
      <c r="I80" s="379"/>
      <c r="J80" s="379"/>
      <c r="K80" s="379"/>
      <c r="L80" s="379"/>
      <c r="M80" s="383"/>
      <c r="X80" s="316">
        <v>403</v>
      </c>
      <c r="Y80" s="317">
        <v>4.177</v>
      </c>
      <c r="Z80" s="318"/>
      <c r="AA80" s="319"/>
      <c r="AB80" s="320">
        <f t="shared" si="7"/>
        <v>0.012699999999999888</v>
      </c>
      <c r="AC80" s="321" t="e">
        <f t="shared" si="8"/>
        <v>#DIV/0!</v>
      </c>
      <c r="AL80" s="338">
        <v>38419</v>
      </c>
      <c r="AM80" s="339">
        <v>0.2629398148148148</v>
      </c>
      <c r="AN80">
        <v>740</v>
      </c>
      <c r="AO80">
        <v>1400</v>
      </c>
      <c r="AP80">
        <v>-0.001</v>
      </c>
      <c r="AQ80">
        <v>-0.002</v>
      </c>
      <c r="AR80">
        <v>1400</v>
      </c>
      <c r="AS80">
        <v>0.009</v>
      </c>
      <c r="AT80">
        <v>0.034</v>
      </c>
    </row>
    <row r="81" spans="1:46" ht="13.5" thickBot="1">
      <c r="A81" s="205" t="s">
        <v>83</v>
      </c>
      <c r="B81" s="275"/>
      <c r="C81" s="206"/>
      <c r="D81" s="276"/>
      <c r="E81" s="276"/>
      <c r="F81" s="276"/>
      <c r="X81" s="316">
        <v>408</v>
      </c>
      <c r="Y81" s="317">
        <v>4.1135</v>
      </c>
      <c r="Z81" s="318"/>
      <c r="AA81" s="319"/>
      <c r="AB81" s="320">
        <f t="shared" si="7"/>
        <v>0</v>
      </c>
      <c r="AC81" s="321" t="e">
        <f t="shared" si="8"/>
        <v>#DIV/0!</v>
      </c>
      <c r="AL81" s="338">
        <v>38419</v>
      </c>
      <c r="AM81" s="339">
        <v>0.26988425925925924</v>
      </c>
      <c r="AN81">
        <v>750</v>
      </c>
      <c r="AO81">
        <v>1400</v>
      </c>
      <c r="AP81">
        <v>-0.001</v>
      </c>
      <c r="AQ81">
        <v>-0.002</v>
      </c>
      <c r="AR81">
        <v>1400</v>
      </c>
      <c r="AS81">
        <v>0.003</v>
      </c>
      <c r="AT81">
        <v>0.005</v>
      </c>
    </row>
    <row r="82" spans="24:46" ht="12.75">
      <c r="X82" s="316">
        <v>413</v>
      </c>
      <c r="Y82" s="317">
        <v>4.1135</v>
      </c>
      <c r="Z82" s="318"/>
      <c r="AA82" s="319"/>
      <c r="AB82" s="320">
        <f t="shared" si="7"/>
        <v>0.009120000000000062</v>
      </c>
      <c r="AC82" s="321" t="e">
        <f t="shared" si="8"/>
        <v>#DIV/0!</v>
      </c>
      <c r="AL82" s="338">
        <v>38419</v>
      </c>
      <c r="AM82" s="339">
        <v>0.2768287037037037</v>
      </c>
      <c r="AN82">
        <v>760</v>
      </c>
      <c r="AO82">
        <v>1400</v>
      </c>
      <c r="AP82">
        <v>-0.002</v>
      </c>
      <c r="AQ82">
        <v>-0.002</v>
      </c>
      <c r="AR82">
        <v>1400</v>
      </c>
      <c r="AS82">
        <v>0.001</v>
      </c>
      <c r="AT82">
        <v>-0.001</v>
      </c>
    </row>
    <row r="83" spans="24:46" ht="12.75">
      <c r="X83" s="316">
        <v>418</v>
      </c>
      <c r="Y83" s="317">
        <v>4.0679</v>
      </c>
      <c r="Z83" s="318"/>
      <c r="AA83" s="319"/>
      <c r="AB83" s="320">
        <f t="shared" si="7"/>
        <v>0</v>
      </c>
      <c r="AC83" s="321" t="e">
        <f t="shared" si="8"/>
        <v>#DIV/0!</v>
      </c>
      <c r="AL83" s="338">
        <v>38419</v>
      </c>
      <c r="AM83" s="339">
        <v>0.28377314814814814</v>
      </c>
      <c r="AN83">
        <v>770</v>
      </c>
      <c r="AO83">
        <v>1400</v>
      </c>
      <c r="AP83">
        <v>-0.002</v>
      </c>
      <c r="AQ83">
        <v>-0.002</v>
      </c>
      <c r="AR83">
        <v>1400</v>
      </c>
      <c r="AS83">
        <v>0.011</v>
      </c>
      <c r="AT83">
        <v>-0.017</v>
      </c>
    </row>
    <row r="84" spans="24:46" ht="12.75">
      <c r="X84" s="316">
        <v>423</v>
      </c>
      <c r="Y84" s="317">
        <v>4.0679</v>
      </c>
      <c r="Z84" s="318"/>
      <c r="AA84" s="319"/>
      <c r="AB84" s="320">
        <f t="shared" si="7"/>
        <v>-0.0027599999999999626</v>
      </c>
      <c r="AC84" s="321" t="e">
        <f t="shared" si="8"/>
        <v>#DIV/0!</v>
      </c>
      <c r="AL84" s="338">
        <v>38419</v>
      </c>
      <c r="AM84" s="339">
        <v>0.2907175925925926</v>
      </c>
      <c r="AN84">
        <v>780</v>
      </c>
      <c r="AO84">
        <v>1400</v>
      </c>
      <c r="AP84">
        <v>-0.001</v>
      </c>
      <c r="AQ84">
        <v>-0.002</v>
      </c>
      <c r="AR84">
        <v>1400</v>
      </c>
      <c r="AS84">
        <v>-0.013</v>
      </c>
      <c r="AT84">
        <v>-0.004</v>
      </c>
    </row>
    <row r="85" spans="24:46" ht="12.75">
      <c r="X85" s="316">
        <v>428</v>
      </c>
      <c r="Y85" s="317">
        <v>4.0817</v>
      </c>
      <c r="Z85" s="318"/>
      <c r="AA85" s="319"/>
      <c r="AB85" s="320">
        <f t="shared" si="7"/>
        <v>0</v>
      </c>
      <c r="AC85" s="321" t="e">
        <f t="shared" si="8"/>
        <v>#DIV/0!</v>
      </c>
      <c r="AL85" s="338">
        <v>38419</v>
      </c>
      <c r="AM85" s="339">
        <v>0.29766203703703703</v>
      </c>
      <c r="AN85">
        <v>790</v>
      </c>
      <c r="AO85">
        <v>1400</v>
      </c>
      <c r="AP85">
        <v>-0.001</v>
      </c>
      <c r="AQ85">
        <v>-0.002</v>
      </c>
      <c r="AR85">
        <v>1400</v>
      </c>
      <c r="AS85">
        <v>0.008</v>
      </c>
      <c r="AT85">
        <v>-0.037</v>
      </c>
    </row>
    <row r="86" spans="24:46" ht="12.75">
      <c r="X86" s="316">
        <v>433</v>
      </c>
      <c r="Y86" s="317">
        <v>4.0817</v>
      </c>
      <c r="Z86" s="318"/>
      <c r="AA86" s="319"/>
      <c r="AB86" s="320">
        <f t="shared" si="7"/>
        <v>0.009379999999999989</v>
      </c>
      <c r="AC86" s="321" t="e">
        <f t="shared" si="8"/>
        <v>#DIV/0!</v>
      </c>
      <c r="AL86" s="338">
        <v>38419</v>
      </c>
      <c r="AM86" s="339">
        <v>0.30460648148148145</v>
      </c>
      <c r="AN86">
        <v>800</v>
      </c>
      <c r="AO86">
        <v>1400</v>
      </c>
      <c r="AP86">
        <v>-0.001</v>
      </c>
      <c r="AQ86">
        <v>-0.002</v>
      </c>
      <c r="AR86">
        <v>1400</v>
      </c>
      <c r="AS86">
        <v>-0.014</v>
      </c>
      <c r="AT86">
        <v>0.003</v>
      </c>
    </row>
    <row r="87" spans="24:46" ht="12.75">
      <c r="X87" s="316">
        <v>438</v>
      </c>
      <c r="Y87" s="317">
        <v>4.0348</v>
      </c>
      <c r="Z87" s="318"/>
      <c r="AA87" s="319"/>
      <c r="AB87" s="320">
        <f t="shared" si="7"/>
        <v>0</v>
      </c>
      <c r="AC87" s="321" t="e">
        <f t="shared" si="8"/>
        <v>#DIV/0!</v>
      </c>
      <c r="AL87" s="338">
        <v>38419</v>
      </c>
      <c r="AM87" s="339">
        <v>0.3115509259259259</v>
      </c>
      <c r="AN87">
        <v>810</v>
      </c>
      <c r="AO87">
        <v>1400</v>
      </c>
      <c r="AP87">
        <v>0</v>
      </c>
      <c r="AQ87">
        <v>-0.002</v>
      </c>
      <c r="AR87">
        <v>1400</v>
      </c>
      <c r="AS87">
        <v>-0.027</v>
      </c>
      <c r="AT87">
        <v>0.007</v>
      </c>
    </row>
    <row r="88" spans="24:46" ht="12.75">
      <c r="X88" s="316">
        <v>443</v>
      </c>
      <c r="Y88" s="317">
        <v>4.0348</v>
      </c>
      <c r="Z88" s="318"/>
      <c r="AA88" s="319"/>
      <c r="AB88" s="320">
        <f t="shared" si="7"/>
        <v>0.005579999999999963</v>
      </c>
      <c r="AC88" s="321" t="e">
        <f t="shared" si="8"/>
        <v>#DIV/0!</v>
      </c>
      <c r="AL88" s="338">
        <v>38419</v>
      </c>
      <c r="AM88" s="339">
        <v>0.3184953703703704</v>
      </c>
      <c r="AN88">
        <v>820</v>
      </c>
      <c r="AO88">
        <v>1400</v>
      </c>
      <c r="AP88">
        <v>-0.002</v>
      </c>
      <c r="AQ88">
        <v>-0.003</v>
      </c>
      <c r="AR88">
        <v>1400</v>
      </c>
      <c r="AS88">
        <v>-0.01</v>
      </c>
      <c r="AT88">
        <v>0.01</v>
      </c>
    </row>
    <row r="89" spans="24:46" ht="12.75">
      <c r="X89" s="316">
        <v>448</v>
      </c>
      <c r="Y89" s="317">
        <v>4.0069</v>
      </c>
      <c r="Z89" s="318"/>
      <c r="AA89" s="319"/>
      <c r="AB89" s="320">
        <f t="shared" si="7"/>
        <v>0</v>
      </c>
      <c r="AC89" s="321" t="e">
        <f t="shared" si="8"/>
        <v>#DIV/0!</v>
      </c>
      <c r="AL89" s="338">
        <v>38419</v>
      </c>
      <c r="AM89" s="339">
        <v>0.3254398148148148</v>
      </c>
      <c r="AN89">
        <v>830</v>
      </c>
      <c r="AO89">
        <v>1400</v>
      </c>
      <c r="AP89">
        <v>-0.001</v>
      </c>
      <c r="AQ89">
        <v>-0.002</v>
      </c>
      <c r="AR89">
        <v>1400</v>
      </c>
      <c r="AS89">
        <v>0.019</v>
      </c>
      <c r="AT89">
        <v>0.021</v>
      </c>
    </row>
    <row r="90" spans="24:46" ht="12.75">
      <c r="X90" s="316">
        <v>453</v>
      </c>
      <c r="Y90" s="317">
        <v>4.0069</v>
      </c>
      <c r="Z90" s="318"/>
      <c r="AA90" s="319"/>
      <c r="AB90" s="320">
        <f t="shared" si="7"/>
        <v>0.010519999999999996</v>
      </c>
      <c r="AC90" s="321" t="e">
        <f t="shared" si="8"/>
        <v>#DIV/0!</v>
      </c>
      <c r="AL90" s="338">
        <v>38419</v>
      </c>
      <c r="AM90" s="339">
        <v>0.33238425925925924</v>
      </c>
      <c r="AN90">
        <v>840</v>
      </c>
      <c r="AO90">
        <v>1400</v>
      </c>
      <c r="AP90">
        <v>-0.001</v>
      </c>
      <c r="AQ90">
        <v>-0.001</v>
      </c>
      <c r="AR90">
        <v>1400</v>
      </c>
      <c r="AS90">
        <v>-0.006</v>
      </c>
      <c r="AT90">
        <v>0.003</v>
      </c>
    </row>
    <row r="91" spans="24:46" ht="12.75">
      <c r="X91" s="316">
        <v>458</v>
      </c>
      <c r="Y91" s="317">
        <v>3.9543</v>
      </c>
      <c r="Z91" s="318"/>
      <c r="AA91" s="319"/>
      <c r="AB91" s="320">
        <f t="shared" si="7"/>
        <v>0</v>
      </c>
      <c r="AC91" s="321" t="e">
        <f t="shared" si="8"/>
        <v>#DIV/0!</v>
      </c>
      <c r="AL91" s="338">
        <v>38419</v>
      </c>
      <c r="AM91" s="339">
        <v>0.33932870370370366</v>
      </c>
      <c r="AN91">
        <v>850</v>
      </c>
      <c r="AO91">
        <v>1400</v>
      </c>
      <c r="AP91">
        <v>-0.001</v>
      </c>
      <c r="AQ91">
        <v>-0.001</v>
      </c>
      <c r="AR91">
        <v>1400</v>
      </c>
      <c r="AS91">
        <v>-0.003</v>
      </c>
      <c r="AT91">
        <v>-0.014</v>
      </c>
    </row>
    <row r="92" spans="24:46" ht="12.75">
      <c r="X92" s="316">
        <v>463</v>
      </c>
      <c r="Y92" s="317">
        <v>3.9543</v>
      </c>
      <c r="Z92" s="318"/>
      <c r="AA92" s="319"/>
      <c r="AB92" s="320">
        <f t="shared" si="7"/>
        <v>0.004220000000000024</v>
      </c>
      <c r="AC92" s="321" t="e">
        <f t="shared" si="8"/>
        <v>#DIV/0!</v>
      </c>
      <c r="AL92" s="338">
        <v>38419</v>
      </c>
      <c r="AM92" s="339">
        <v>0.3462731481481482</v>
      </c>
      <c r="AN92">
        <v>860</v>
      </c>
      <c r="AO92">
        <v>1400</v>
      </c>
      <c r="AP92">
        <v>0</v>
      </c>
      <c r="AQ92">
        <v>-0.002</v>
      </c>
      <c r="AR92">
        <v>1400</v>
      </c>
      <c r="AS92">
        <v>-0.019</v>
      </c>
      <c r="AT92">
        <v>0.007</v>
      </c>
    </row>
    <row r="93" spans="24:46" ht="12.75">
      <c r="X93" s="316">
        <v>468</v>
      </c>
      <c r="Y93" s="317">
        <v>3.9332</v>
      </c>
      <c r="Z93" s="318"/>
      <c r="AA93" s="319"/>
      <c r="AB93" s="320">
        <f t="shared" si="7"/>
        <v>0</v>
      </c>
      <c r="AC93" s="321" t="e">
        <f t="shared" si="8"/>
        <v>#DIV/0!</v>
      </c>
      <c r="AL93" s="338">
        <v>38419</v>
      </c>
      <c r="AM93" s="339">
        <v>0.3532175925925926</v>
      </c>
      <c r="AN93">
        <v>870</v>
      </c>
      <c r="AO93">
        <v>1400</v>
      </c>
      <c r="AP93">
        <v>-0.001</v>
      </c>
      <c r="AQ93">
        <v>-0.002</v>
      </c>
      <c r="AR93">
        <v>1400</v>
      </c>
      <c r="AS93">
        <v>-0.029</v>
      </c>
      <c r="AT93">
        <v>-0.021</v>
      </c>
    </row>
    <row r="94" spans="24:46" ht="12.75">
      <c r="X94" s="316">
        <v>473</v>
      </c>
      <c r="Y94" s="317">
        <v>3.9332</v>
      </c>
      <c r="Z94" s="318"/>
      <c r="AA94" s="319"/>
      <c r="AB94" s="320">
        <f t="shared" si="7"/>
        <v>0.008840000000000004</v>
      </c>
      <c r="AC94" s="321" t="e">
        <f t="shared" si="8"/>
        <v>#DIV/0!</v>
      </c>
      <c r="AL94" s="338">
        <v>38419</v>
      </c>
      <c r="AM94" s="339">
        <v>0.36016203703703703</v>
      </c>
      <c r="AN94">
        <v>880</v>
      </c>
      <c r="AO94">
        <v>1400</v>
      </c>
      <c r="AP94">
        <v>0</v>
      </c>
      <c r="AQ94">
        <v>-0.002</v>
      </c>
      <c r="AR94">
        <v>1400</v>
      </c>
      <c r="AS94">
        <v>-0.002</v>
      </c>
      <c r="AT94">
        <v>0.001</v>
      </c>
    </row>
    <row r="95" spans="24:46" ht="12.75">
      <c r="X95" s="316">
        <v>478</v>
      </c>
      <c r="Y95" s="317">
        <v>3.889</v>
      </c>
      <c r="Z95" s="318"/>
      <c r="AA95" s="319"/>
      <c r="AB95" s="320">
        <f t="shared" si="7"/>
        <v>0</v>
      </c>
      <c r="AC95" s="321" t="e">
        <f t="shared" si="8"/>
        <v>#DIV/0!</v>
      </c>
      <c r="AL95" s="338">
        <v>38419</v>
      </c>
      <c r="AM95" s="339">
        <v>0.3671064814814815</v>
      </c>
      <c r="AN95">
        <v>890</v>
      </c>
      <c r="AO95">
        <v>1400</v>
      </c>
      <c r="AP95">
        <v>-0.002</v>
      </c>
      <c r="AQ95">
        <v>-0.002</v>
      </c>
      <c r="AR95">
        <v>1400</v>
      </c>
      <c r="AS95">
        <v>-0.016</v>
      </c>
      <c r="AT95">
        <v>-0.012</v>
      </c>
    </row>
    <row r="96" spans="24:46" ht="12.75">
      <c r="X96" s="316">
        <v>483</v>
      </c>
      <c r="Y96" s="317">
        <v>3.889</v>
      </c>
      <c r="Z96" s="318"/>
      <c r="AA96" s="319"/>
      <c r="AB96" s="320">
        <f t="shared" si="7"/>
        <v>0.008279999999999977</v>
      </c>
      <c r="AC96" s="321" t="e">
        <f t="shared" si="8"/>
        <v>#DIV/0!</v>
      </c>
      <c r="AL96" s="338">
        <v>38419</v>
      </c>
      <c r="AM96" s="339">
        <v>0.3740509259259259</v>
      </c>
      <c r="AN96">
        <v>900</v>
      </c>
      <c r="AO96">
        <v>1400</v>
      </c>
      <c r="AP96">
        <v>-0.001</v>
      </c>
      <c r="AQ96">
        <v>-0.001</v>
      </c>
      <c r="AR96">
        <v>1400</v>
      </c>
      <c r="AS96">
        <v>-0.049</v>
      </c>
      <c r="AT96">
        <v>0.003</v>
      </c>
    </row>
    <row r="97" spans="24:46" ht="12.75">
      <c r="X97" s="316">
        <v>488</v>
      </c>
      <c r="Y97" s="317">
        <v>3.8476</v>
      </c>
      <c r="Z97" s="318"/>
      <c r="AA97" s="319"/>
      <c r="AB97" s="320">
        <f t="shared" si="7"/>
        <v>0</v>
      </c>
      <c r="AC97" s="321" t="e">
        <f t="shared" si="8"/>
        <v>#DIV/0!</v>
      </c>
      <c r="AL97" s="338">
        <v>38419</v>
      </c>
      <c r="AM97" s="339">
        <v>0.38099537037037035</v>
      </c>
      <c r="AN97">
        <v>910</v>
      </c>
      <c r="AO97">
        <v>1400</v>
      </c>
      <c r="AP97">
        <v>-0.001</v>
      </c>
      <c r="AQ97">
        <v>-0.002</v>
      </c>
      <c r="AR97">
        <v>1400</v>
      </c>
      <c r="AS97">
        <v>0</v>
      </c>
      <c r="AT97">
        <v>0.005</v>
      </c>
    </row>
    <row r="98" spans="24:46" ht="12.75">
      <c r="X98" s="316">
        <v>493</v>
      </c>
      <c r="Y98" s="317">
        <v>3.8476</v>
      </c>
      <c r="Z98" s="318"/>
      <c r="AA98" s="319"/>
      <c r="AB98" s="320">
        <f t="shared" si="7"/>
        <v>0.0045399999999999885</v>
      </c>
      <c r="AC98" s="321" t="e">
        <f t="shared" si="8"/>
        <v>#DIV/0!</v>
      </c>
      <c r="AL98" s="338">
        <v>38419</v>
      </c>
      <c r="AM98" s="339">
        <v>0.3879398148148148</v>
      </c>
      <c r="AN98">
        <v>920</v>
      </c>
      <c r="AO98">
        <v>1400</v>
      </c>
      <c r="AP98">
        <v>-0.001</v>
      </c>
      <c r="AQ98">
        <v>-0.002</v>
      </c>
      <c r="AR98">
        <v>1400</v>
      </c>
      <c r="AS98">
        <v>0.004</v>
      </c>
      <c r="AT98">
        <v>-0.007</v>
      </c>
    </row>
    <row r="99" spans="24:46" ht="12.75">
      <c r="X99" s="316">
        <v>498</v>
      </c>
      <c r="Y99" s="317">
        <v>3.8249</v>
      </c>
      <c r="Z99" s="318"/>
      <c r="AA99" s="319"/>
      <c r="AB99" s="320">
        <f t="shared" si="7"/>
        <v>0</v>
      </c>
      <c r="AC99" s="321" t="e">
        <f t="shared" si="8"/>
        <v>#DIV/0!</v>
      </c>
      <c r="AL99" s="338">
        <v>38419</v>
      </c>
      <c r="AM99" s="339">
        <v>0.3948611111111111</v>
      </c>
      <c r="AN99">
        <v>930</v>
      </c>
      <c r="AO99">
        <v>1500</v>
      </c>
      <c r="AP99">
        <v>-0.004</v>
      </c>
      <c r="AQ99">
        <v>-0.003</v>
      </c>
      <c r="AR99">
        <v>1500</v>
      </c>
      <c r="AS99">
        <v>-0.018</v>
      </c>
      <c r="AT99">
        <v>-0.017</v>
      </c>
    </row>
    <row r="100" spans="24:46" ht="12.75">
      <c r="X100" s="316">
        <v>503</v>
      </c>
      <c r="Y100" s="317">
        <v>3.8249</v>
      </c>
      <c r="Z100" s="318"/>
      <c r="AA100" s="319"/>
      <c r="AB100" s="320">
        <f t="shared" si="7"/>
        <v>0.012699999999999979</v>
      </c>
      <c r="AC100" s="321" t="e">
        <f t="shared" si="8"/>
        <v>#DIV/0!</v>
      </c>
      <c r="AL100" s="338">
        <v>38419</v>
      </c>
      <c r="AM100" s="339">
        <v>0.4018055555555555</v>
      </c>
      <c r="AN100">
        <v>940</v>
      </c>
      <c r="AO100">
        <v>1500</v>
      </c>
      <c r="AP100">
        <v>-0.002</v>
      </c>
      <c r="AQ100">
        <v>-0.004</v>
      </c>
      <c r="AR100">
        <v>1500</v>
      </c>
      <c r="AS100">
        <v>-0.01</v>
      </c>
      <c r="AT100">
        <v>0.008</v>
      </c>
    </row>
    <row r="101" spans="24:46" ht="12.75">
      <c r="X101" s="316">
        <v>508</v>
      </c>
      <c r="Y101" s="317">
        <v>3.7614</v>
      </c>
      <c r="Z101" s="318"/>
      <c r="AA101" s="319"/>
      <c r="AB101" s="320">
        <f t="shared" si="7"/>
        <v>0</v>
      </c>
      <c r="AC101" s="321" t="e">
        <f t="shared" si="8"/>
        <v>#DIV/0!</v>
      </c>
      <c r="AL101" s="338">
        <v>38419</v>
      </c>
      <c r="AM101" s="339">
        <v>0.40875</v>
      </c>
      <c r="AN101">
        <v>950</v>
      </c>
      <c r="AO101">
        <v>1500</v>
      </c>
      <c r="AP101">
        <v>-0.002</v>
      </c>
      <c r="AQ101">
        <v>-0.003</v>
      </c>
      <c r="AR101">
        <v>1500</v>
      </c>
      <c r="AS101">
        <v>-0.013</v>
      </c>
      <c r="AT101">
        <v>-0.024</v>
      </c>
    </row>
    <row r="102" spans="24:46" ht="12.75">
      <c r="X102" s="316">
        <v>513</v>
      </c>
      <c r="Y102" s="317">
        <v>3.7614</v>
      </c>
      <c r="Z102" s="318"/>
      <c r="AA102" s="319"/>
      <c r="AB102" s="320">
        <f t="shared" si="7"/>
        <v>0.004720000000000013</v>
      </c>
      <c r="AC102" s="321" t="e">
        <f t="shared" si="8"/>
        <v>#DIV/0!</v>
      </c>
      <c r="AL102" s="338">
        <v>38419</v>
      </c>
      <c r="AM102" s="339">
        <v>0.4156944444444444</v>
      </c>
      <c r="AN102">
        <v>960</v>
      </c>
      <c r="AO102">
        <v>1500</v>
      </c>
      <c r="AP102">
        <v>-0.001</v>
      </c>
      <c r="AQ102">
        <v>-0.004</v>
      </c>
      <c r="AR102">
        <v>1500</v>
      </c>
      <c r="AS102">
        <v>0.021</v>
      </c>
      <c r="AT102">
        <v>-0.017</v>
      </c>
    </row>
    <row r="103" spans="24:46" ht="12.75">
      <c r="X103" s="316">
        <v>518</v>
      </c>
      <c r="Y103" s="317">
        <v>3.7378</v>
      </c>
      <c r="Z103" s="318"/>
      <c r="AA103" s="319"/>
      <c r="AB103" s="320">
        <f t="shared" si="7"/>
        <v>0</v>
      </c>
      <c r="AC103" s="321" t="e">
        <f t="shared" si="8"/>
        <v>#DIV/0!</v>
      </c>
      <c r="AL103" s="338">
        <v>38419</v>
      </c>
      <c r="AM103" s="339">
        <v>0.42263888888888884</v>
      </c>
      <c r="AN103">
        <v>970</v>
      </c>
      <c r="AO103">
        <v>1500</v>
      </c>
      <c r="AP103">
        <v>-0.001</v>
      </c>
      <c r="AQ103">
        <v>-0.002</v>
      </c>
      <c r="AR103">
        <v>1500</v>
      </c>
      <c r="AS103">
        <v>-0.006</v>
      </c>
      <c r="AT103">
        <v>-0.011</v>
      </c>
    </row>
    <row r="104" spans="24:46" ht="12.75">
      <c r="X104" s="316">
        <v>523</v>
      </c>
      <c r="Y104" s="317">
        <v>3.7378</v>
      </c>
      <c r="Z104" s="318"/>
      <c r="AA104" s="319"/>
      <c r="AB104" s="320">
        <f t="shared" si="7"/>
        <v>0.0009800000000000253</v>
      </c>
      <c r="AC104" s="321" t="e">
        <f t="shared" si="8"/>
        <v>#DIV/0!</v>
      </c>
      <c r="AL104" s="338">
        <v>38419</v>
      </c>
      <c r="AM104" s="339">
        <v>0.4295833333333334</v>
      </c>
      <c r="AN104">
        <v>980</v>
      </c>
      <c r="AO104">
        <v>1500</v>
      </c>
      <c r="AP104">
        <v>-0.002</v>
      </c>
      <c r="AQ104">
        <v>-0.004</v>
      </c>
      <c r="AR104">
        <v>1500</v>
      </c>
      <c r="AS104">
        <v>0.031</v>
      </c>
      <c r="AT104">
        <v>-0.001</v>
      </c>
    </row>
    <row r="105" spans="24:46" ht="12.75">
      <c r="X105" s="316">
        <v>528</v>
      </c>
      <c r="Y105" s="317">
        <v>3.7329</v>
      </c>
      <c r="Z105" s="318"/>
      <c r="AA105" s="319"/>
      <c r="AB105" s="320">
        <f t="shared" si="7"/>
        <v>0</v>
      </c>
      <c r="AC105" s="321" t="e">
        <f t="shared" si="8"/>
        <v>#DIV/0!</v>
      </c>
      <c r="AL105" s="338">
        <v>38419</v>
      </c>
      <c r="AM105" s="339">
        <v>0.43649305555555556</v>
      </c>
      <c r="AN105">
        <v>990</v>
      </c>
      <c r="AO105">
        <v>1550</v>
      </c>
      <c r="AP105">
        <v>-0.002</v>
      </c>
      <c r="AQ105">
        <v>-0.007</v>
      </c>
      <c r="AR105">
        <v>1550</v>
      </c>
      <c r="AS105">
        <v>-0.02</v>
      </c>
      <c r="AT105">
        <v>-0.021</v>
      </c>
    </row>
    <row r="106" spans="24:46" ht="12.75">
      <c r="X106" s="316">
        <v>533</v>
      </c>
      <c r="Y106" s="317">
        <v>3.7329</v>
      </c>
      <c r="Z106" s="318"/>
      <c r="AA106" s="319"/>
      <c r="AB106" s="320">
        <f t="shared" si="7"/>
        <v>0.0037599999999999413</v>
      </c>
      <c r="AC106" s="321" t="e">
        <f t="shared" si="8"/>
        <v>#DIV/0!</v>
      </c>
      <c r="AL106" s="338">
        <v>38419</v>
      </c>
      <c r="AM106" s="339">
        <v>0.4434375</v>
      </c>
      <c r="AN106">
        <v>1000</v>
      </c>
      <c r="AO106">
        <v>1550</v>
      </c>
      <c r="AP106">
        <v>-0.003</v>
      </c>
      <c r="AQ106">
        <v>-0.005</v>
      </c>
      <c r="AR106">
        <v>1550</v>
      </c>
      <c r="AS106">
        <v>-0.011</v>
      </c>
      <c r="AT106">
        <v>0.023</v>
      </c>
    </row>
    <row r="107" spans="24:46" ht="12.75">
      <c r="X107" s="316">
        <v>538</v>
      </c>
      <c r="Y107" s="317">
        <v>3.7141</v>
      </c>
      <c r="Z107" s="318"/>
      <c r="AA107" s="319"/>
      <c r="AB107" s="320">
        <f t="shared" si="7"/>
        <v>0</v>
      </c>
      <c r="AC107" s="321" t="e">
        <f t="shared" si="8"/>
        <v>#DIV/0!</v>
      </c>
      <c r="AL107" s="338">
        <v>38419</v>
      </c>
      <c r="AM107" s="339">
        <v>0.4503819444444444</v>
      </c>
      <c r="AN107">
        <v>1010</v>
      </c>
      <c r="AO107">
        <v>1550</v>
      </c>
      <c r="AP107">
        <v>-0.003</v>
      </c>
      <c r="AQ107">
        <v>-0.004</v>
      </c>
      <c r="AR107">
        <v>1550</v>
      </c>
      <c r="AS107">
        <v>0.018</v>
      </c>
      <c r="AT107">
        <v>-0.013</v>
      </c>
    </row>
    <row r="108" spans="24:46" ht="12.75">
      <c r="X108" s="316">
        <v>543</v>
      </c>
      <c r="Y108" s="317">
        <v>3.7141</v>
      </c>
      <c r="Z108" s="318"/>
      <c r="AA108" s="319"/>
      <c r="AB108" s="320">
        <f t="shared" si="7"/>
        <v>0.012460000000000004</v>
      </c>
      <c r="AC108" s="321" t="e">
        <f t="shared" si="8"/>
        <v>#DIV/0!</v>
      </c>
      <c r="AL108" s="338">
        <v>38419</v>
      </c>
      <c r="AM108" s="339">
        <v>0.45732638888888894</v>
      </c>
      <c r="AN108">
        <v>1020</v>
      </c>
      <c r="AO108">
        <v>1550</v>
      </c>
      <c r="AP108">
        <v>-0.002</v>
      </c>
      <c r="AQ108">
        <v>-0.004</v>
      </c>
      <c r="AR108">
        <v>1550</v>
      </c>
      <c r="AS108">
        <v>0.005</v>
      </c>
      <c r="AT108">
        <v>-0.005</v>
      </c>
    </row>
    <row r="109" spans="24:46" ht="12.75">
      <c r="X109" s="316">
        <v>548</v>
      </c>
      <c r="Y109" s="317">
        <v>3.6518</v>
      </c>
      <c r="Z109" s="318"/>
      <c r="AA109" s="319"/>
      <c r="AB109" s="320">
        <f t="shared" si="7"/>
        <v>0</v>
      </c>
      <c r="AC109" s="321" t="e">
        <f t="shared" si="8"/>
        <v>#DIV/0!</v>
      </c>
      <c r="AL109" s="338">
        <v>38419</v>
      </c>
      <c r="AM109" s="339">
        <v>0.46427083333333335</v>
      </c>
      <c r="AN109">
        <v>1030</v>
      </c>
      <c r="AO109">
        <v>1550</v>
      </c>
      <c r="AP109">
        <v>-0.002</v>
      </c>
      <c r="AQ109">
        <v>-0.006</v>
      </c>
      <c r="AR109">
        <v>1550</v>
      </c>
      <c r="AS109">
        <v>0.006</v>
      </c>
      <c r="AT109">
        <v>-0.006</v>
      </c>
    </row>
    <row r="110" spans="24:46" ht="12.75">
      <c r="X110" s="316">
        <v>553</v>
      </c>
      <c r="Y110" s="317">
        <v>3.6518</v>
      </c>
      <c r="Z110" s="318"/>
      <c r="AA110" s="319"/>
      <c r="AB110" s="320">
        <f t="shared" si="7"/>
        <v>0.005180000000000007</v>
      </c>
      <c r="AC110" s="321" t="e">
        <f t="shared" si="8"/>
        <v>#DIV/0!</v>
      </c>
      <c r="AL110" s="338">
        <v>38419</v>
      </c>
      <c r="AM110" s="339">
        <v>0.4712152777777778</v>
      </c>
      <c r="AN110">
        <v>1040</v>
      </c>
      <c r="AO110">
        <v>1550</v>
      </c>
      <c r="AP110">
        <v>-0.001</v>
      </c>
      <c r="AQ110">
        <v>-0.005</v>
      </c>
      <c r="AR110">
        <v>1550</v>
      </c>
      <c r="AS110">
        <v>0.009</v>
      </c>
      <c r="AT110">
        <v>0.006</v>
      </c>
    </row>
    <row r="111" spans="24:46" ht="12.75">
      <c r="X111" s="316">
        <v>558</v>
      </c>
      <c r="Y111" s="317">
        <v>3.6259</v>
      </c>
      <c r="Z111" s="318"/>
      <c r="AA111" s="319"/>
      <c r="AB111" s="320">
        <f t="shared" si="7"/>
        <v>0</v>
      </c>
      <c r="AC111" s="321" t="e">
        <f t="shared" si="8"/>
        <v>#DIV/0!</v>
      </c>
      <c r="AL111" s="338">
        <v>38419</v>
      </c>
      <c r="AM111" s="339">
        <v>0.47815972222222225</v>
      </c>
      <c r="AN111">
        <v>1050</v>
      </c>
      <c r="AO111">
        <v>1550</v>
      </c>
      <c r="AP111">
        <v>-0.002</v>
      </c>
      <c r="AQ111">
        <v>-0.005</v>
      </c>
      <c r="AR111">
        <v>1550</v>
      </c>
      <c r="AS111">
        <v>0.017</v>
      </c>
      <c r="AT111">
        <v>-0.02</v>
      </c>
    </row>
    <row r="112" spans="24:46" ht="12.75">
      <c r="X112" s="316">
        <v>563</v>
      </c>
      <c r="Y112" s="317">
        <v>3.6259</v>
      </c>
      <c r="Z112" s="318"/>
      <c r="AA112" s="319"/>
      <c r="AB112" s="320">
        <f t="shared" si="7"/>
        <v>0.005880000000000063</v>
      </c>
      <c r="AC112" s="321" t="e">
        <f t="shared" si="8"/>
        <v>#DIV/0!</v>
      </c>
      <c r="AL112" s="338">
        <v>38419</v>
      </c>
      <c r="AM112" s="339">
        <v>0.48510416666666667</v>
      </c>
      <c r="AN112">
        <v>1060</v>
      </c>
      <c r="AO112">
        <v>1550</v>
      </c>
      <c r="AP112">
        <v>-0.002</v>
      </c>
      <c r="AQ112">
        <v>-0.004</v>
      </c>
      <c r="AR112">
        <v>1550</v>
      </c>
      <c r="AS112">
        <v>0.01</v>
      </c>
      <c r="AT112">
        <v>-0.033</v>
      </c>
    </row>
    <row r="113" spans="24:46" ht="12.75">
      <c r="X113" s="316">
        <v>568</v>
      </c>
      <c r="Y113" s="317">
        <v>3.5965</v>
      </c>
      <c r="Z113" s="318"/>
      <c r="AA113" s="319"/>
      <c r="AB113" s="320">
        <f t="shared" si="7"/>
        <v>0</v>
      </c>
      <c r="AC113" s="321" t="e">
        <f t="shared" si="8"/>
        <v>#DIV/0!</v>
      </c>
      <c r="AL113" s="338">
        <v>38419</v>
      </c>
      <c r="AM113" s="339">
        <v>0.4920486111111111</v>
      </c>
      <c r="AN113">
        <v>1070</v>
      </c>
      <c r="AO113">
        <v>1550</v>
      </c>
      <c r="AP113">
        <v>-0.002</v>
      </c>
      <c r="AQ113">
        <v>-0.004</v>
      </c>
      <c r="AR113">
        <v>1550</v>
      </c>
      <c r="AS113">
        <v>-0.002</v>
      </c>
      <c r="AT113">
        <v>0.007</v>
      </c>
    </row>
    <row r="114" spans="24:46" ht="12.75">
      <c r="X114" s="316">
        <v>573</v>
      </c>
      <c r="Y114" s="317">
        <v>3.5965</v>
      </c>
      <c r="Z114" s="318"/>
      <c r="AA114" s="319"/>
      <c r="AB114" s="320">
        <f t="shared" si="7"/>
        <v>0.0067999999999999615</v>
      </c>
      <c r="AC114" s="321" t="e">
        <f t="shared" si="8"/>
        <v>#DIV/0!</v>
      </c>
      <c r="AL114" s="338">
        <v>38419</v>
      </c>
      <c r="AM114" s="339">
        <v>0.49909722222222225</v>
      </c>
      <c r="AN114">
        <v>1080</v>
      </c>
      <c r="AO114" s="341">
        <v>1600</v>
      </c>
      <c r="AP114">
        <v>-0.004</v>
      </c>
      <c r="AQ114">
        <v>-0.006</v>
      </c>
      <c r="AR114" s="341">
        <v>1600</v>
      </c>
      <c r="AS114">
        <v>0</v>
      </c>
      <c r="AT114">
        <v>-0.019</v>
      </c>
    </row>
    <row r="115" spans="24:46" ht="12.75">
      <c r="X115" s="316">
        <v>578</v>
      </c>
      <c r="Y115" s="317">
        <v>3.5625</v>
      </c>
      <c r="Z115" s="318"/>
      <c r="AA115" s="319"/>
      <c r="AB115" s="320">
        <f t="shared" si="7"/>
        <v>0</v>
      </c>
      <c r="AC115" s="321" t="e">
        <f t="shared" si="8"/>
        <v>#DIV/0!</v>
      </c>
      <c r="AL115" s="338">
        <v>38419</v>
      </c>
      <c r="AM115" s="339">
        <v>0.5060416666666666</v>
      </c>
      <c r="AN115">
        <v>1090</v>
      </c>
      <c r="AO115" s="341">
        <v>1600</v>
      </c>
      <c r="AP115">
        <v>-0.004</v>
      </c>
      <c r="AQ115">
        <v>-0.006</v>
      </c>
      <c r="AR115" s="341">
        <v>1600</v>
      </c>
      <c r="AS115">
        <v>-0.009</v>
      </c>
      <c r="AT115">
        <v>-0.042</v>
      </c>
    </row>
    <row r="116" spans="24:46" ht="12.75">
      <c r="X116" s="316">
        <v>583</v>
      </c>
      <c r="Y116" s="317">
        <v>3.5625</v>
      </c>
      <c r="Z116" s="318"/>
      <c r="AA116" s="319"/>
      <c r="AB116" s="320">
        <f t="shared" si="7"/>
        <v>0.003920000000000012</v>
      </c>
      <c r="AC116" s="321" t="e">
        <f t="shared" si="8"/>
        <v>#DIV/0!</v>
      </c>
      <c r="AL116" s="338">
        <v>38419</v>
      </c>
      <c r="AM116" s="339">
        <v>0.5129861111111111</v>
      </c>
      <c r="AN116">
        <v>1100</v>
      </c>
      <c r="AO116" s="341">
        <v>1600</v>
      </c>
      <c r="AP116">
        <v>-0.002</v>
      </c>
      <c r="AQ116">
        <v>-0.008</v>
      </c>
      <c r="AR116" s="341">
        <v>1600</v>
      </c>
      <c r="AS116">
        <v>0.002</v>
      </c>
      <c r="AT116">
        <v>-0.024</v>
      </c>
    </row>
    <row r="117" spans="24:46" ht="12.75">
      <c r="X117" s="316">
        <v>588</v>
      </c>
      <c r="Y117" s="317">
        <v>3.5429</v>
      </c>
      <c r="Z117" s="318"/>
      <c r="AA117" s="319"/>
      <c r="AB117" s="320">
        <f t="shared" si="7"/>
        <v>0</v>
      </c>
      <c r="AC117" s="321" t="e">
        <f t="shared" si="8"/>
        <v>#DIV/0!</v>
      </c>
      <c r="AL117" s="338">
        <v>38419</v>
      </c>
      <c r="AM117" s="339">
        <v>0.5198148148148148</v>
      </c>
      <c r="AN117">
        <v>1110</v>
      </c>
      <c r="AO117" s="341">
        <v>1600</v>
      </c>
      <c r="AP117">
        <v>-0.003</v>
      </c>
      <c r="AQ117">
        <v>-0.006</v>
      </c>
      <c r="AR117" s="341">
        <v>1600</v>
      </c>
      <c r="AS117">
        <v>-0.003</v>
      </c>
      <c r="AT117">
        <v>-0.022</v>
      </c>
    </row>
    <row r="118" spans="24:46" ht="12.75">
      <c r="X118" s="316">
        <v>593</v>
      </c>
      <c r="Y118" s="317">
        <v>3.5429</v>
      </c>
      <c r="Z118" s="318"/>
      <c r="AA118" s="319"/>
      <c r="AB118" s="320">
        <f t="shared" si="7"/>
        <v>0.002799999999999958</v>
      </c>
      <c r="AC118" s="321" t="e">
        <f t="shared" si="8"/>
        <v>#DIV/0!</v>
      </c>
      <c r="AL118" s="338">
        <v>38419</v>
      </c>
      <c r="AM118" s="339">
        <v>0.5267592592592593</v>
      </c>
      <c r="AN118">
        <v>1120</v>
      </c>
      <c r="AO118" s="341">
        <v>1600</v>
      </c>
      <c r="AP118">
        <v>-0.003</v>
      </c>
      <c r="AQ118">
        <v>-0.005</v>
      </c>
      <c r="AR118" s="341">
        <v>1600</v>
      </c>
      <c r="AS118">
        <v>-0.011</v>
      </c>
      <c r="AT118">
        <v>-0.012</v>
      </c>
    </row>
    <row r="119" spans="24:46" ht="12.75">
      <c r="X119" s="316">
        <v>598</v>
      </c>
      <c r="Y119" s="317">
        <v>3.5289</v>
      </c>
      <c r="Z119" s="318"/>
      <c r="AA119" s="319"/>
      <c r="AB119" s="320">
        <f t="shared" si="7"/>
        <v>0</v>
      </c>
      <c r="AC119" s="321" t="e">
        <f t="shared" si="8"/>
        <v>#DIV/0!</v>
      </c>
      <c r="AL119" s="338">
        <v>38419</v>
      </c>
      <c r="AM119" s="339">
        <v>0.5337037037037037</v>
      </c>
      <c r="AN119">
        <v>1130</v>
      </c>
      <c r="AO119" s="341">
        <v>1600</v>
      </c>
      <c r="AP119">
        <v>-0.002</v>
      </c>
      <c r="AQ119">
        <v>-0.006</v>
      </c>
      <c r="AR119" s="341">
        <v>1600</v>
      </c>
      <c r="AS119">
        <v>-0.005</v>
      </c>
      <c r="AT119">
        <v>-0.003</v>
      </c>
    </row>
    <row r="120" spans="24:46" ht="12.75">
      <c r="X120" s="316">
        <v>603</v>
      </c>
      <c r="Y120" s="317">
        <v>3.5289</v>
      </c>
      <c r="Z120" s="318"/>
      <c r="AA120" s="319"/>
      <c r="AB120" s="320">
        <f t="shared" si="7"/>
        <v>0.012619999999999987</v>
      </c>
      <c r="AC120" s="321" t="e">
        <f t="shared" si="8"/>
        <v>#DIV/0!</v>
      </c>
      <c r="AL120" s="338">
        <v>38419</v>
      </c>
      <c r="AM120" s="339">
        <v>0.5406481481481481</v>
      </c>
      <c r="AN120">
        <v>1140</v>
      </c>
      <c r="AO120" s="341">
        <v>1600</v>
      </c>
      <c r="AP120">
        <v>-0.003</v>
      </c>
      <c r="AQ120">
        <v>-0.006</v>
      </c>
      <c r="AR120" s="341">
        <v>1600</v>
      </c>
      <c r="AS120">
        <v>0</v>
      </c>
      <c r="AT120">
        <v>-0.005</v>
      </c>
    </row>
    <row r="121" spans="24:46" ht="12.75">
      <c r="X121" s="316">
        <v>608</v>
      </c>
      <c r="Y121" s="317">
        <v>3.4658</v>
      </c>
      <c r="Z121" s="318"/>
      <c r="AA121" s="319"/>
      <c r="AB121" s="320">
        <f t="shared" si="7"/>
        <v>0</v>
      </c>
      <c r="AC121" s="321" t="e">
        <f t="shared" si="8"/>
        <v>#DIV/0!</v>
      </c>
      <c r="AL121" s="338">
        <v>38419</v>
      </c>
      <c r="AM121" s="339">
        <v>0.5475925925925925</v>
      </c>
      <c r="AN121">
        <v>1150</v>
      </c>
      <c r="AO121" s="341">
        <v>1600</v>
      </c>
      <c r="AP121">
        <v>-0.003</v>
      </c>
      <c r="AQ121">
        <v>-0.006</v>
      </c>
      <c r="AR121" s="341">
        <v>1600</v>
      </c>
      <c r="AS121">
        <v>0.016</v>
      </c>
      <c r="AT121">
        <v>-0.012</v>
      </c>
    </row>
    <row r="122" spans="24:46" ht="12.75">
      <c r="X122" s="316">
        <v>613</v>
      </c>
      <c r="Y122" s="317">
        <v>3.4658</v>
      </c>
      <c r="Z122" s="318"/>
      <c r="AA122" s="319"/>
      <c r="AB122" s="320">
        <f t="shared" si="7"/>
        <v>0.0024400000000000866</v>
      </c>
      <c r="AC122" s="321" t="e">
        <f t="shared" si="8"/>
        <v>#DIV/0!</v>
      </c>
      <c r="AL122" s="338">
        <v>38419</v>
      </c>
      <c r="AM122" s="339">
        <v>0.554537037037037</v>
      </c>
      <c r="AN122">
        <v>1160</v>
      </c>
      <c r="AO122" s="341">
        <v>1600</v>
      </c>
      <c r="AP122">
        <v>-0.001</v>
      </c>
      <c r="AQ122">
        <v>-0.006</v>
      </c>
      <c r="AR122" s="341">
        <v>1600</v>
      </c>
      <c r="AS122">
        <v>0.001</v>
      </c>
      <c r="AT122">
        <v>-0.033</v>
      </c>
    </row>
    <row r="123" spans="24:46" ht="12.75">
      <c r="X123" s="316">
        <v>618</v>
      </c>
      <c r="Y123" s="317">
        <v>3.4536</v>
      </c>
      <c r="Z123" s="318"/>
      <c r="AA123" s="319"/>
      <c r="AB123" s="320">
        <f t="shared" si="7"/>
        <v>0</v>
      </c>
      <c r="AC123" s="321" t="e">
        <f t="shared" si="8"/>
        <v>#DIV/0!</v>
      </c>
      <c r="AL123" s="338">
        <v>38419</v>
      </c>
      <c r="AM123" s="339">
        <v>0.5615393518518519</v>
      </c>
      <c r="AN123">
        <v>1170</v>
      </c>
      <c r="AO123">
        <v>1650</v>
      </c>
      <c r="AP123">
        <v>-0.004</v>
      </c>
      <c r="AQ123">
        <v>-0.01</v>
      </c>
      <c r="AR123">
        <v>1650</v>
      </c>
      <c r="AS123">
        <v>0.042</v>
      </c>
      <c r="AT123">
        <v>-0.055</v>
      </c>
    </row>
    <row r="124" spans="24:46" ht="12.75">
      <c r="X124" s="316">
        <v>623</v>
      </c>
      <c r="Y124" s="317">
        <v>3.4536</v>
      </c>
      <c r="Z124" s="318"/>
      <c r="AA124" s="319"/>
      <c r="AB124" s="320">
        <f t="shared" si="7"/>
        <v>0.007479999999999975</v>
      </c>
      <c r="AC124" s="321" t="e">
        <f t="shared" si="8"/>
        <v>#DIV/0!</v>
      </c>
      <c r="AL124" s="338">
        <v>38419</v>
      </c>
      <c r="AM124" s="339">
        <v>0.5684837962962963</v>
      </c>
      <c r="AN124">
        <v>1180</v>
      </c>
      <c r="AO124">
        <v>1650</v>
      </c>
      <c r="AP124">
        <v>-0.004</v>
      </c>
      <c r="AQ124">
        <v>-0.008</v>
      </c>
      <c r="AR124">
        <v>1650</v>
      </c>
      <c r="AS124">
        <v>0.003</v>
      </c>
      <c r="AT124">
        <v>-0.083</v>
      </c>
    </row>
    <row r="125" spans="24:46" ht="12.75">
      <c r="X125" s="316">
        <v>628</v>
      </c>
      <c r="Y125" s="317">
        <v>3.4162</v>
      </c>
      <c r="Z125" s="318"/>
      <c r="AA125" s="319"/>
      <c r="AB125" s="320">
        <f t="shared" si="7"/>
        <v>0</v>
      </c>
      <c r="AC125" s="321" t="e">
        <f t="shared" si="8"/>
        <v>#DIV/0!</v>
      </c>
      <c r="AL125" s="338">
        <v>38419</v>
      </c>
      <c r="AM125" s="339">
        <v>0.5754282407407407</v>
      </c>
      <c r="AN125">
        <v>1190</v>
      </c>
      <c r="AO125">
        <v>1650</v>
      </c>
      <c r="AP125">
        <v>-0.005</v>
      </c>
      <c r="AQ125">
        <v>-0.008</v>
      </c>
      <c r="AR125">
        <v>1650</v>
      </c>
      <c r="AS125">
        <v>0.007</v>
      </c>
      <c r="AT125">
        <v>-0.077</v>
      </c>
    </row>
    <row r="126" spans="24:46" ht="12.75">
      <c r="X126" s="316">
        <v>633</v>
      </c>
      <c r="Y126" s="317">
        <v>3.4162</v>
      </c>
      <c r="Z126" s="318"/>
      <c r="AA126" s="319"/>
      <c r="AB126" s="320">
        <f t="shared" si="7"/>
        <v>0.0029199999999999448</v>
      </c>
      <c r="AC126" s="321" t="e">
        <f t="shared" si="8"/>
        <v>#DIV/0!</v>
      </c>
      <c r="AL126" s="338">
        <v>38419</v>
      </c>
      <c r="AM126" s="339">
        <v>0.5823726851851853</v>
      </c>
      <c r="AN126">
        <v>1200</v>
      </c>
      <c r="AO126">
        <v>1650</v>
      </c>
      <c r="AP126">
        <v>-0.005</v>
      </c>
      <c r="AQ126">
        <v>-0.006</v>
      </c>
      <c r="AR126">
        <v>1650</v>
      </c>
      <c r="AS126">
        <v>0.016</v>
      </c>
      <c r="AT126">
        <v>-0.059</v>
      </c>
    </row>
    <row r="127" spans="24:46" ht="12.75">
      <c r="X127" s="316">
        <v>638</v>
      </c>
      <c r="Y127" s="317">
        <v>3.4016</v>
      </c>
      <c r="Z127" s="318"/>
      <c r="AA127" s="319"/>
      <c r="AB127" s="320">
        <f t="shared" si="7"/>
        <v>0</v>
      </c>
      <c r="AC127" s="321" t="e">
        <f t="shared" si="8"/>
        <v>#DIV/0!</v>
      </c>
      <c r="AL127" s="338">
        <v>38419</v>
      </c>
      <c r="AM127" s="339">
        <v>0.5893287037037037</v>
      </c>
      <c r="AN127">
        <v>1210</v>
      </c>
      <c r="AO127">
        <v>1650</v>
      </c>
      <c r="AP127">
        <v>-0.004</v>
      </c>
      <c r="AQ127">
        <v>-0.009</v>
      </c>
      <c r="AR127">
        <v>1650</v>
      </c>
      <c r="AS127">
        <v>-0.002</v>
      </c>
      <c r="AT127">
        <v>-0.047</v>
      </c>
    </row>
    <row r="128" spans="24:46" ht="12.75">
      <c r="X128" s="316">
        <v>643</v>
      </c>
      <c r="Y128" s="317">
        <v>3.4016</v>
      </c>
      <c r="Z128" s="318"/>
      <c r="AA128" s="319"/>
      <c r="AB128" s="320">
        <f t="shared" si="7"/>
        <v>0.012080000000000002</v>
      </c>
      <c r="AC128" s="321" t="e">
        <f t="shared" si="8"/>
        <v>#DIV/0!</v>
      </c>
      <c r="AL128" s="338">
        <v>38419</v>
      </c>
      <c r="AM128" s="339">
        <v>0.5962731481481481</v>
      </c>
      <c r="AN128">
        <v>1220</v>
      </c>
      <c r="AO128">
        <v>1650</v>
      </c>
      <c r="AP128">
        <v>-0.003</v>
      </c>
      <c r="AQ128">
        <v>-0.008</v>
      </c>
      <c r="AR128">
        <v>1650</v>
      </c>
      <c r="AS128">
        <v>0.017</v>
      </c>
      <c r="AT128">
        <v>-0.012</v>
      </c>
    </row>
    <row r="129" spans="24:46" ht="12.75">
      <c r="X129" s="316">
        <v>648</v>
      </c>
      <c r="Y129" s="317">
        <v>3.3412</v>
      </c>
      <c r="Z129" s="318"/>
      <c r="AA129" s="319"/>
      <c r="AB129" s="320">
        <f t="shared" si="7"/>
        <v>0</v>
      </c>
      <c r="AC129" s="321" t="e">
        <f t="shared" si="8"/>
        <v>#DIV/0!</v>
      </c>
      <c r="AL129" s="338">
        <v>38419</v>
      </c>
      <c r="AM129" s="339">
        <v>0.6032175925925926</v>
      </c>
      <c r="AN129">
        <v>1230</v>
      </c>
      <c r="AO129">
        <v>1650</v>
      </c>
      <c r="AP129">
        <v>-0.003</v>
      </c>
      <c r="AQ129">
        <v>-0.007</v>
      </c>
      <c r="AR129">
        <v>1650</v>
      </c>
      <c r="AS129">
        <v>-0.012</v>
      </c>
      <c r="AT129">
        <v>-0.016</v>
      </c>
    </row>
    <row r="130" spans="24:46" ht="12.75">
      <c r="X130" s="316">
        <v>653</v>
      </c>
      <c r="Y130" s="317">
        <v>3.3412</v>
      </c>
      <c r="Z130" s="318"/>
      <c r="AA130" s="319"/>
      <c r="AB130" s="320">
        <f t="shared" si="7"/>
        <v>-0.0008199999999999541</v>
      </c>
      <c r="AC130" s="321" t="e">
        <f t="shared" si="8"/>
        <v>#DIV/0!</v>
      </c>
      <c r="AL130" s="338">
        <v>38419</v>
      </c>
      <c r="AM130" s="339">
        <v>0.610162037037037</v>
      </c>
      <c r="AN130">
        <v>1240</v>
      </c>
      <c r="AO130">
        <v>1650</v>
      </c>
      <c r="AP130">
        <v>-0.003</v>
      </c>
      <c r="AQ130">
        <v>-0.008</v>
      </c>
      <c r="AR130">
        <v>1650</v>
      </c>
      <c r="AS130">
        <v>0.009</v>
      </c>
      <c r="AT130">
        <v>-0.049</v>
      </c>
    </row>
    <row r="131" spans="24:46" ht="12.75">
      <c r="X131" s="316">
        <v>658</v>
      </c>
      <c r="Y131" s="317">
        <v>3.3453</v>
      </c>
      <c r="Z131" s="318"/>
      <c r="AA131" s="319"/>
      <c r="AB131" s="320">
        <f t="shared" si="7"/>
        <v>0</v>
      </c>
      <c r="AC131" s="321" t="e">
        <f t="shared" si="8"/>
        <v>#DIV/0!</v>
      </c>
      <c r="AL131" s="338">
        <v>38419</v>
      </c>
      <c r="AM131" s="339">
        <v>0.6171064814814815</v>
      </c>
      <c r="AN131">
        <v>1250</v>
      </c>
      <c r="AO131">
        <v>1650</v>
      </c>
      <c r="AP131">
        <v>-0.003</v>
      </c>
      <c r="AQ131">
        <v>-0.006</v>
      </c>
      <c r="AR131">
        <v>1650</v>
      </c>
      <c r="AS131">
        <v>-0.009</v>
      </c>
      <c r="AT131">
        <v>-0.017</v>
      </c>
    </row>
    <row r="132" spans="24:46" ht="12.75">
      <c r="X132" s="316">
        <v>663</v>
      </c>
      <c r="Y132" s="317">
        <v>3.3453</v>
      </c>
      <c r="Z132" s="318"/>
      <c r="AA132" s="319"/>
      <c r="AB132" s="320">
        <f t="shared" si="7"/>
        <v>0.007500000000000018</v>
      </c>
      <c r="AC132" s="321" t="e">
        <f t="shared" si="8"/>
        <v>#DIV/0!</v>
      </c>
      <c r="AL132" s="338">
        <v>38419</v>
      </c>
      <c r="AM132" s="339">
        <v>0.6240509259259259</v>
      </c>
      <c r="AN132">
        <v>1260</v>
      </c>
      <c r="AO132">
        <v>1650</v>
      </c>
      <c r="AP132">
        <v>-0.003</v>
      </c>
      <c r="AQ132">
        <v>-0.007</v>
      </c>
      <c r="AR132">
        <v>1650</v>
      </c>
      <c r="AS132">
        <v>0.016</v>
      </c>
      <c r="AT132">
        <v>-0.048</v>
      </c>
    </row>
    <row r="133" spans="24:46" ht="12.75">
      <c r="X133" s="316">
        <v>668</v>
      </c>
      <c r="Y133" s="317">
        <v>3.3078</v>
      </c>
      <c r="Z133" s="318"/>
      <c r="AA133" s="319"/>
      <c r="AB133" s="320">
        <f t="shared" si="7"/>
        <v>-0.004951796407185629</v>
      </c>
      <c r="AC133" s="321" t="e">
        <f t="shared" si="8"/>
        <v>#DIV/0!</v>
      </c>
      <c r="AL133" s="338">
        <v>38419</v>
      </c>
      <c r="AM133" s="339">
        <v>0.6309953703703703</v>
      </c>
      <c r="AN133">
        <v>1270</v>
      </c>
      <c r="AO133">
        <v>1650</v>
      </c>
      <c r="AP133">
        <v>-0.003</v>
      </c>
      <c r="AQ133">
        <v>-0.006</v>
      </c>
      <c r="AR133">
        <v>1650</v>
      </c>
      <c r="AS133">
        <v>0.026</v>
      </c>
      <c r="AT133">
        <v>-0.041</v>
      </c>
    </row>
    <row r="134" spans="24:29" ht="12.75">
      <c r="X134" s="316"/>
      <c r="Y134" s="317"/>
      <c r="Z134" s="318"/>
      <c r="AA134" s="319"/>
      <c r="AB134" s="320" t="e">
        <f t="shared" si="7"/>
        <v>#DIV/0!</v>
      </c>
      <c r="AC134" s="321" t="e">
        <f t="shared" si="8"/>
        <v>#DIV/0!</v>
      </c>
    </row>
    <row r="135" spans="24:29" ht="13.5" thickBot="1">
      <c r="X135" s="332"/>
      <c r="Y135" s="333"/>
      <c r="Z135" s="334"/>
      <c r="AA135" s="335"/>
      <c r="AB135" s="336"/>
      <c r="AC135" s="337"/>
    </row>
    <row r="136" ht="13.5" thickTop="1"/>
  </sheetData>
  <mergeCells count="74">
    <mergeCell ref="N71:O71"/>
    <mergeCell ref="N72:O72"/>
    <mergeCell ref="N73:O73"/>
    <mergeCell ref="B80:G80"/>
    <mergeCell ref="H80:M80"/>
    <mergeCell ref="N67:O67"/>
    <mergeCell ref="N68:O68"/>
    <mergeCell ref="N69:O69"/>
    <mergeCell ref="N70:O70"/>
    <mergeCell ref="N63:O63"/>
    <mergeCell ref="N64:O64"/>
    <mergeCell ref="N65:O65"/>
    <mergeCell ref="N66:O66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N47:O47"/>
    <mergeCell ref="N48:O48"/>
    <mergeCell ref="N49:O49"/>
    <mergeCell ref="N50:O50"/>
    <mergeCell ref="N43:O43"/>
    <mergeCell ref="N44:O44"/>
    <mergeCell ref="N45:O45"/>
    <mergeCell ref="N46:O46"/>
    <mergeCell ref="N39:O39"/>
    <mergeCell ref="N40:O40"/>
    <mergeCell ref="N41:O41"/>
    <mergeCell ref="N42:O42"/>
    <mergeCell ref="N35:O35"/>
    <mergeCell ref="N36:O36"/>
    <mergeCell ref="N37:O37"/>
    <mergeCell ref="N38:O38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N9:O9"/>
    <mergeCell ref="N10:O10"/>
    <mergeCell ref="A5:C5"/>
    <mergeCell ref="B6:G6"/>
    <mergeCell ref="H6:M6"/>
    <mergeCell ref="B8:D8"/>
    <mergeCell ref="E8:G8"/>
    <mergeCell ref="H8:J8"/>
    <mergeCell ref="K8:M8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83"/>
  <sheetViews>
    <sheetView workbookViewId="0" topLeftCell="D100">
      <selection activeCell="H128" sqref="H128"/>
    </sheetView>
  </sheetViews>
  <sheetFormatPr defaultColWidth="11.421875" defaultRowHeight="12.75"/>
  <sheetData>
    <row r="2" spans="17:18" ht="12.75">
      <c r="Q2" s="172" t="s">
        <v>43</v>
      </c>
      <c r="R2" s="172" t="s">
        <v>44</v>
      </c>
    </row>
    <row r="3" spans="17:23" ht="12.75">
      <c r="Q3" s="173"/>
      <c r="R3" s="173"/>
      <c r="T3" s="194" t="e">
        <f>(R3-R4)/(Q4-Q3)</f>
        <v>#DIV/0!</v>
      </c>
      <c r="V3" s="194" t="e">
        <f>AVERAGE(T3:T46)</f>
        <v>#DIV/0!</v>
      </c>
      <c r="W3" s="174" t="e">
        <f>V3*60</f>
        <v>#DIV/0!</v>
      </c>
    </row>
    <row r="4" spans="17:23" ht="13.5" thickBot="1">
      <c r="Q4" s="173"/>
      <c r="R4" s="173"/>
      <c r="T4" s="194" t="e">
        <f aca="true" t="shared" si="0" ref="T4:T46">(R4-R5)/(Q5-Q4)</f>
        <v>#DIV/0!</v>
      </c>
      <c r="V4" s="195" t="e">
        <f>AVERAGE(T37:T46)</f>
        <v>#DIV/0!</v>
      </c>
      <c r="W4" s="196" t="e">
        <f>V4*60</f>
        <v>#DIV/0!</v>
      </c>
    </row>
    <row r="5" spans="1:23" ht="14.25" thickBot="1" thickTop="1">
      <c r="A5" s="373" t="s">
        <v>82</v>
      </c>
      <c r="B5" s="384"/>
      <c r="C5" s="145"/>
      <c r="D5" s="44" t="s">
        <v>20</v>
      </c>
      <c r="E5" s="43" t="s">
        <v>22</v>
      </c>
      <c r="F5" s="45" t="s">
        <v>21</v>
      </c>
      <c r="G5" s="41" t="s">
        <v>23</v>
      </c>
      <c r="I5" s="373" t="s">
        <v>83</v>
      </c>
      <c r="J5" s="384"/>
      <c r="K5" s="193"/>
      <c r="L5" s="44" t="s">
        <v>20</v>
      </c>
      <c r="M5" s="144" t="s">
        <v>40</v>
      </c>
      <c r="N5" s="45" t="s">
        <v>21</v>
      </c>
      <c r="O5" s="41" t="s">
        <v>23</v>
      </c>
      <c r="Q5" s="173"/>
      <c r="R5" s="173"/>
      <c r="T5" s="194" t="e">
        <f t="shared" si="0"/>
        <v>#DIV/0!</v>
      </c>
      <c r="V5" s="197"/>
      <c r="W5" s="198">
        <f>V5*60</f>
        <v>0</v>
      </c>
    </row>
    <row r="6" spans="1:20" ht="14.25" thickBot="1">
      <c r="A6" s="83" t="s">
        <v>9</v>
      </c>
      <c r="B6" s="385" t="s">
        <v>84</v>
      </c>
      <c r="C6" s="386"/>
      <c r="D6" s="385" t="s">
        <v>85</v>
      </c>
      <c r="E6" s="386"/>
      <c r="F6" s="81" t="s">
        <v>25</v>
      </c>
      <c r="G6" s="33" t="s">
        <v>26</v>
      </c>
      <c r="I6" s="84" t="s">
        <v>9</v>
      </c>
      <c r="J6" s="387" t="s">
        <v>84</v>
      </c>
      <c r="K6" s="388"/>
      <c r="L6" s="387" t="s">
        <v>85</v>
      </c>
      <c r="M6" s="388"/>
      <c r="N6" s="31" t="s">
        <v>25</v>
      </c>
      <c r="O6" s="49" t="s">
        <v>26</v>
      </c>
      <c r="Q6" s="173"/>
      <c r="R6" s="173"/>
      <c r="T6" s="194" t="e">
        <f t="shared" si="0"/>
        <v>#DIV/0!</v>
      </c>
    </row>
    <row r="7" spans="1:20" ht="15" thickBot="1">
      <c r="A7" s="50" t="s">
        <v>19</v>
      </c>
      <c r="B7" s="201"/>
      <c r="C7" s="201"/>
      <c r="D7" s="202"/>
      <c r="E7" s="85"/>
      <c r="F7" s="48"/>
      <c r="G7" s="33"/>
      <c r="I7" s="51"/>
      <c r="J7" s="389" t="s">
        <v>28</v>
      </c>
      <c r="K7" s="390"/>
      <c r="L7" s="389" t="s">
        <v>29</v>
      </c>
      <c r="M7" s="390"/>
      <c r="N7" s="183"/>
      <c r="O7" s="33"/>
      <c r="Q7" s="173"/>
      <c r="R7" s="173"/>
      <c r="T7" s="194" t="e">
        <f t="shared" si="0"/>
        <v>#DIV/0!</v>
      </c>
    </row>
    <row r="8" spans="1:20" ht="14.25" thickBot="1">
      <c r="A8" s="50"/>
      <c r="B8" s="391" t="s">
        <v>17</v>
      </c>
      <c r="C8" s="392"/>
      <c r="D8" s="392"/>
      <c r="E8" s="393"/>
      <c r="F8" s="32"/>
      <c r="G8" s="33"/>
      <c r="I8" s="50"/>
      <c r="J8" s="369" t="s">
        <v>24</v>
      </c>
      <c r="K8" s="394"/>
      <c r="L8" s="369" t="s">
        <v>24</v>
      </c>
      <c r="M8" s="394"/>
      <c r="N8" s="183"/>
      <c r="O8" s="33"/>
      <c r="Q8" s="173"/>
      <c r="R8" s="173"/>
      <c r="T8" s="194" t="e">
        <f t="shared" si="0"/>
        <v>#DIV/0!</v>
      </c>
    </row>
    <row r="9" spans="1:20" ht="14.25" thickBot="1">
      <c r="A9" s="46" t="s">
        <v>24</v>
      </c>
      <c r="B9" s="146" t="s">
        <v>46</v>
      </c>
      <c r="C9" s="147" t="s">
        <v>47</v>
      </c>
      <c r="D9" s="146" t="s">
        <v>48</v>
      </c>
      <c r="E9" s="148" t="s">
        <v>49</v>
      </c>
      <c r="F9" s="369" t="s">
        <v>18</v>
      </c>
      <c r="G9" s="395"/>
      <c r="I9" s="46" t="s">
        <v>27</v>
      </c>
      <c r="J9" s="86" t="s">
        <v>50</v>
      </c>
      <c r="K9" s="87" t="s">
        <v>41</v>
      </c>
      <c r="L9" s="86" t="s">
        <v>42</v>
      </c>
      <c r="M9" s="88" t="s">
        <v>51</v>
      </c>
      <c r="N9" s="396" t="s">
        <v>18</v>
      </c>
      <c r="O9" s="395"/>
      <c r="Q9" s="173"/>
      <c r="R9" s="173"/>
      <c r="T9" s="194" t="e">
        <f t="shared" si="0"/>
        <v>#DIV/0!</v>
      </c>
    </row>
    <row r="10" spans="1:20" ht="12.75">
      <c r="A10" s="34">
        <v>0</v>
      </c>
      <c r="B10" s="52"/>
      <c r="C10" s="53"/>
      <c r="D10" s="54"/>
      <c r="E10" s="53"/>
      <c r="F10" s="371"/>
      <c r="G10" s="372"/>
      <c r="I10" s="34">
        <v>5</v>
      </c>
      <c r="J10" s="52"/>
      <c r="K10" s="53"/>
      <c r="L10" s="54"/>
      <c r="M10" s="188"/>
      <c r="N10" s="35"/>
      <c r="O10" s="36"/>
      <c r="Q10" s="173"/>
      <c r="R10" s="173"/>
      <c r="T10" s="194" t="e">
        <f t="shared" si="0"/>
        <v>#DIV/0!</v>
      </c>
    </row>
    <row r="11" spans="1:20" ht="12.75">
      <c r="A11" s="37">
        <v>1</v>
      </c>
      <c r="B11" s="55"/>
      <c r="C11" s="56"/>
      <c r="D11" s="57"/>
      <c r="E11" s="56"/>
      <c r="F11" s="381"/>
      <c r="G11" s="352"/>
      <c r="I11" s="37">
        <v>6</v>
      </c>
      <c r="J11" s="55"/>
      <c r="K11" s="56"/>
      <c r="L11" s="57"/>
      <c r="M11" s="56"/>
      <c r="N11" s="184"/>
      <c r="O11" s="38"/>
      <c r="Q11" s="173"/>
      <c r="R11" s="173"/>
      <c r="T11" s="194" t="e">
        <f t="shared" si="0"/>
        <v>#DIV/0!</v>
      </c>
    </row>
    <row r="12" spans="1:20" ht="12.75">
      <c r="A12" s="37">
        <v>2</v>
      </c>
      <c r="B12" s="55"/>
      <c r="C12" s="56"/>
      <c r="D12" s="57"/>
      <c r="E12" s="56"/>
      <c r="F12" s="381"/>
      <c r="G12" s="352"/>
      <c r="I12" s="37">
        <v>10</v>
      </c>
      <c r="J12" s="55"/>
      <c r="K12" s="56"/>
      <c r="L12" s="57"/>
      <c r="M12" s="56"/>
      <c r="N12" s="184"/>
      <c r="O12" s="38"/>
      <c r="Q12" s="173"/>
      <c r="R12" s="173"/>
      <c r="T12" s="194" t="e">
        <f t="shared" si="0"/>
        <v>#DIV/0!</v>
      </c>
    </row>
    <row r="13" spans="1:20" ht="12.75">
      <c r="A13" s="37">
        <v>3</v>
      </c>
      <c r="B13" s="55"/>
      <c r="C13" s="56"/>
      <c r="D13" s="57"/>
      <c r="E13" s="56"/>
      <c r="F13" s="381"/>
      <c r="G13" s="352"/>
      <c r="I13" s="37">
        <v>15</v>
      </c>
      <c r="J13" s="55"/>
      <c r="K13" s="56"/>
      <c r="L13" s="57"/>
      <c r="M13" s="56"/>
      <c r="N13" s="184"/>
      <c r="O13" s="38"/>
      <c r="Q13" s="173"/>
      <c r="R13" s="173"/>
      <c r="T13" s="194" t="e">
        <f t="shared" si="0"/>
        <v>#DIV/0!</v>
      </c>
    </row>
    <row r="14" spans="1:20" ht="12.75">
      <c r="A14" s="37">
        <v>4</v>
      </c>
      <c r="B14" s="55"/>
      <c r="C14" s="56"/>
      <c r="D14" s="57"/>
      <c r="E14" s="56"/>
      <c r="F14" s="381"/>
      <c r="G14" s="352"/>
      <c r="I14" s="37">
        <v>20</v>
      </c>
      <c r="J14" s="55"/>
      <c r="K14" s="56"/>
      <c r="L14" s="57"/>
      <c r="M14" s="56"/>
      <c r="N14" s="184"/>
      <c r="O14" s="38"/>
      <c r="Q14" s="173"/>
      <c r="R14" s="173"/>
      <c r="T14" s="194" t="e">
        <f t="shared" si="0"/>
        <v>#DIV/0!</v>
      </c>
    </row>
    <row r="15" spans="1:20" ht="12.75">
      <c r="A15" s="37">
        <v>5</v>
      </c>
      <c r="B15" s="55"/>
      <c r="C15" s="56"/>
      <c r="D15" s="57"/>
      <c r="E15" s="56"/>
      <c r="F15" s="381"/>
      <c r="G15" s="352"/>
      <c r="I15" s="37">
        <v>25</v>
      </c>
      <c r="J15" s="55"/>
      <c r="K15" s="56"/>
      <c r="L15" s="57"/>
      <c r="M15" s="56"/>
      <c r="N15" s="184"/>
      <c r="O15" s="38"/>
      <c r="Q15" s="173"/>
      <c r="R15" s="173"/>
      <c r="T15" s="194" t="e">
        <f t="shared" si="0"/>
        <v>#DIV/0!</v>
      </c>
    </row>
    <row r="16" spans="1:20" ht="12.75">
      <c r="A16" s="37">
        <v>6</v>
      </c>
      <c r="B16" s="55"/>
      <c r="C16" s="56"/>
      <c r="D16" s="57"/>
      <c r="E16" s="56"/>
      <c r="F16" s="381"/>
      <c r="G16" s="352"/>
      <c r="I16" s="37">
        <v>30</v>
      </c>
      <c r="J16" s="55"/>
      <c r="K16" s="56"/>
      <c r="L16" s="57"/>
      <c r="M16" s="56"/>
      <c r="N16" s="184"/>
      <c r="O16" s="38"/>
      <c r="Q16" s="173"/>
      <c r="R16" s="173"/>
      <c r="T16" s="194" t="e">
        <f t="shared" si="0"/>
        <v>#DIV/0!</v>
      </c>
    </row>
    <row r="17" spans="1:20" ht="12.75">
      <c r="A17" s="37">
        <v>7</v>
      </c>
      <c r="B17" s="55"/>
      <c r="C17" s="56"/>
      <c r="D17" s="57"/>
      <c r="E17" s="56"/>
      <c r="F17" s="381"/>
      <c r="G17" s="352"/>
      <c r="I17" s="37">
        <v>35</v>
      </c>
      <c r="J17" s="55"/>
      <c r="K17" s="56"/>
      <c r="L17" s="57"/>
      <c r="M17" s="56"/>
      <c r="N17" s="184"/>
      <c r="O17" s="38"/>
      <c r="Q17" s="173"/>
      <c r="R17" s="173"/>
      <c r="T17" s="194" t="e">
        <f t="shared" si="0"/>
        <v>#DIV/0!</v>
      </c>
    </row>
    <row r="18" spans="1:20" ht="12.75">
      <c r="A18" s="37">
        <v>8</v>
      </c>
      <c r="B18" s="55"/>
      <c r="C18" s="56"/>
      <c r="D18" s="57"/>
      <c r="E18" s="56"/>
      <c r="F18" s="381"/>
      <c r="G18" s="352"/>
      <c r="I18" s="37">
        <v>40</v>
      </c>
      <c r="J18" s="55"/>
      <c r="K18" s="56"/>
      <c r="L18" s="57"/>
      <c r="M18" s="56"/>
      <c r="N18" s="185"/>
      <c r="O18" s="38"/>
      <c r="Q18" s="173"/>
      <c r="R18" s="173"/>
      <c r="T18" s="194" t="e">
        <f t="shared" si="0"/>
        <v>#DIV/0!</v>
      </c>
    </row>
    <row r="19" spans="1:20" ht="12.75">
      <c r="A19" s="37">
        <v>9</v>
      </c>
      <c r="B19" s="55"/>
      <c r="C19" s="56"/>
      <c r="D19" s="57"/>
      <c r="E19" s="56"/>
      <c r="F19" s="381"/>
      <c r="G19" s="352"/>
      <c r="I19" s="37">
        <v>45</v>
      </c>
      <c r="J19" s="55"/>
      <c r="K19" s="56"/>
      <c r="L19" s="57"/>
      <c r="M19" s="56"/>
      <c r="N19" s="185"/>
      <c r="O19" s="38"/>
      <c r="Q19" s="173"/>
      <c r="R19" s="173"/>
      <c r="T19" s="194" t="e">
        <f t="shared" si="0"/>
        <v>#DIV/0!</v>
      </c>
    </row>
    <row r="20" spans="1:20" ht="12.75">
      <c r="A20" s="37">
        <v>10</v>
      </c>
      <c r="B20" s="55"/>
      <c r="C20" s="56"/>
      <c r="D20" s="57"/>
      <c r="E20" s="56"/>
      <c r="F20" s="381"/>
      <c r="G20" s="352"/>
      <c r="I20" s="37">
        <v>50</v>
      </c>
      <c r="J20" s="55"/>
      <c r="K20" s="56"/>
      <c r="L20" s="57"/>
      <c r="M20" s="56"/>
      <c r="N20" s="184"/>
      <c r="O20" s="38"/>
      <c r="Q20" s="173"/>
      <c r="R20" s="173"/>
      <c r="T20" s="194" t="e">
        <f t="shared" si="0"/>
        <v>#DIV/0!</v>
      </c>
    </row>
    <row r="21" spans="1:20" ht="12.75">
      <c r="A21" s="37">
        <v>11</v>
      </c>
      <c r="B21" s="55"/>
      <c r="C21" s="56"/>
      <c r="D21" s="57"/>
      <c r="E21" s="56"/>
      <c r="F21" s="381"/>
      <c r="G21" s="352"/>
      <c r="I21" s="37">
        <v>55</v>
      </c>
      <c r="J21" s="55"/>
      <c r="K21" s="56"/>
      <c r="L21" s="57"/>
      <c r="M21" s="56"/>
      <c r="N21" s="4"/>
      <c r="O21" s="38"/>
      <c r="Q21" s="173"/>
      <c r="R21" s="173"/>
      <c r="T21" s="194" t="e">
        <f t="shared" si="0"/>
        <v>#DIV/0!</v>
      </c>
    </row>
    <row r="22" spans="1:20" ht="12.75">
      <c r="A22" s="37">
        <v>12</v>
      </c>
      <c r="B22" s="55"/>
      <c r="C22" s="56"/>
      <c r="D22" s="57"/>
      <c r="E22" s="56"/>
      <c r="F22" s="381"/>
      <c r="G22" s="352"/>
      <c r="I22" s="37">
        <v>60</v>
      </c>
      <c r="J22" s="55"/>
      <c r="K22" s="56"/>
      <c r="L22" s="57"/>
      <c r="M22" s="56"/>
      <c r="N22" s="185"/>
      <c r="O22" s="38"/>
      <c r="Q22" s="173"/>
      <c r="R22" s="173"/>
      <c r="T22" s="194" t="e">
        <f t="shared" si="0"/>
        <v>#DIV/0!</v>
      </c>
    </row>
    <row r="23" spans="1:20" ht="12.75">
      <c r="A23" s="37">
        <v>13</v>
      </c>
      <c r="B23" s="55"/>
      <c r="C23" s="56"/>
      <c r="D23" s="57"/>
      <c r="E23" s="56"/>
      <c r="F23" s="381"/>
      <c r="G23" s="352"/>
      <c r="I23" s="37">
        <v>65</v>
      </c>
      <c r="J23" s="55"/>
      <c r="K23" s="56"/>
      <c r="L23" s="57"/>
      <c r="M23" s="56"/>
      <c r="N23" s="185"/>
      <c r="O23" s="38"/>
      <c r="Q23" s="173"/>
      <c r="R23" s="173"/>
      <c r="T23" s="194" t="e">
        <f t="shared" si="0"/>
        <v>#DIV/0!</v>
      </c>
    </row>
    <row r="24" spans="1:20" ht="12.75">
      <c r="A24" s="37">
        <v>14</v>
      </c>
      <c r="B24" s="55"/>
      <c r="C24" s="56"/>
      <c r="D24" s="57"/>
      <c r="E24" s="56"/>
      <c r="F24" s="381"/>
      <c r="G24" s="352"/>
      <c r="I24" s="37">
        <v>70</v>
      </c>
      <c r="J24" s="55"/>
      <c r="K24" s="56"/>
      <c r="L24" s="57"/>
      <c r="M24" s="56"/>
      <c r="N24" s="185"/>
      <c r="O24" s="38"/>
      <c r="Q24" s="173"/>
      <c r="R24" s="173"/>
      <c r="T24" s="194" t="e">
        <f t="shared" si="0"/>
        <v>#DIV/0!</v>
      </c>
    </row>
    <row r="25" spans="1:20" ht="12.75">
      <c r="A25" s="37">
        <v>15</v>
      </c>
      <c r="B25" s="55"/>
      <c r="C25" s="56"/>
      <c r="D25" s="57"/>
      <c r="E25" s="56"/>
      <c r="F25" s="381"/>
      <c r="G25" s="352"/>
      <c r="I25" s="37">
        <v>75</v>
      </c>
      <c r="J25" s="55"/>
      <c r="K25" s="56"/>
      <c r="L25" s="57"/>
      <c r="M25" s="56"/>
      <c r="N25" s="185"/>
      <c r="O25" s="38"/>
      <c r="Q25" s="173"/>
      <c r="R25" s="173"/>
      <c r="T25" s="194" t="e">
        <f t="shared" si="0"/>
        <v>#DIV/0!</v>
      </c>
    </row>
    <row r="26" spans="1:20" ht="12.75">
      <c r="A26" s="37">
        <v>16</v>
      </c>
      <c r="B26" s="55"/>
      <c r="C26" s="56"/>
      <c r="D26" s="57"/>
      <c r="E26" s="56"/>
      <c r="F26" s="381"/>
      <c r="G26" s="352"/>
      <c r="I26" s="37">
        <v>80</v>
      </c>
      <c r="J26" s="55"/>
      <c r="K26" s="56"/>
      <c r="L26" s="57"/>
      <c r="M26" s="56"/>
      <c r="N26" s="184"/>
      <c r="O26" s="38"/>
      <c r="Q26" s="173"/>
      <c r="R26" s="173"/>
      <c r="T26" s="194" t="e">
        <f t="shared" si="0"/>
        <v>#DIV/0!</v>
      </c>
    </row>
    <row r="27" spans="1:20" ht="12.75">
      <c r="A27" s="37">
        <v>17</v>
      </c>
      <c r="B27" s="55"/>
      <c r="C27" s="56"/>
      <c r="D27" s="57"/>
      <c r="E27" s="56"/>
      <c r="F27" s="381"/>
      <c r="G27" s="352"/>
      <c r="I27" s="37">
        <v>85</v>
      </c>
      <c r="J27" s="55"/>
      <c r="K27" s="56"/>
      <c r="L27" s="57"/>
      <c r="M27" s="56"/>
      <c r="N27" s="4"/>
      <c r="O27" s="38"/>
      <c r="Q27" s="173"/>
      <c r="R27" s="173"/>
      <c r="T27" s="194" t="e">
        <f t="shared" si="0"/>
        <v>#DIV/0!</v>
      </c>
    </row>
    <row r="28" spans="1:20" ht="12.75">
      <c r="A28" s="37">
        <v>18</v>
      </c>
      <c r="B28" s="55"/>
      <c r="C28" s="56"/>
      <c r="D28" s="57"/>
      <c r="E28" s="56"/>
      <c r="F28" s="381"/>
      <c r="G28" s="352"/>
      <c r="I28" s="37">
        <v>86</v>
      </c>
      <c r="J28" s="55"/>
      <c r="K28" s="56"/>
      <c r="L28" s="57"/>
      <c r="M28" s="111"/>
      <c r="N28" s="184"/>
      <c r="O28" s="38"/>
      <c r="Q28" s="173"/>
      <c r="R28" s="173"/>
      <c r="T28" s="194" t="e">
        <f t="shared" si="0"/>
        <v>#DIV/0!</v>
      </c>
    </row>
    <row r="29" spans="1:20" ht="12.75">
      <c r="A29" s="37">
        <v>19</v>
      </c>
      <c r="B29" s="55"/>
      <c r="C29" s="56"/>
      <c r="D29" s="57"/>
      <c r="E29" s="56"/>
      <c r="F29" s="381"/>
      <c r="G29" s="352"/>
      <c r="I29" s="37">
        <v>90</v>
      </c>
      <c r="J29" s="55"/>
      <c r="K29" s="56"/>
      <c r="L29" s="109"/>
      <c r="M29" s="56"/>
      <c r="N29" s="4"/>
      <c r="O29" s="38"/>
      <c r="Q29" s="173"/>
      <c r="R29" s="173"/>
      <c r="T29" s="194" t="e">
        <f t="shared" si="0"/>
        <v>#DIV/0!</v>
      </c>
    </row>
    <row r="30" spans="1:20" ht="12.75">
      <c r="A30" s="37">
        <v>20</v>
      </c>
      <c r="B30" s="55"/>
      <c r="C30" s="56"/>
      <c r="D30" s="57"/>
      <c r="E30" s="56"/>
      <c r="F30" s="381"/>
      <c r="G30" s="352"/>
      <c r="I30" s="37">
        <v>95</v>
      </c>
      <c r="J30" s="55"/>
      <c r="K30" s="56"/>
      <c r="L30" s="57"/>
      <c r="M30" s="56"/>
      <c r="N30" s="184"/>
      <c r="O30" s="38"/>
      <c r="Q30" s="173"/>
      <c r="R30" s="173"/>
      <c r="T30" s="194" t="e">
        <f t="shared" si="0"/>
        <v>#DIV/0!</v>
      </c>
    </row>
    <row r="31" spans="1:20" ht="12.75">
      <c r="A31" s="37">
        <v>21</v>
      </c>
      <c r="B31" s="55"/>
      <c r="C31" s="56"/>
      <c r="D31" s="57"/>
      <c r="E31" s="56"/>
      <c r="F31" s="381"/>
      <c r="G31" s="352"/>
      <c r="I31" s="37">
        <v>100</v>
      </c>
      <c r="J31" s="55"/>
      <c r="K31" s="56"/>
      <c r="L31" s="110"/>
      <c r="M31" s="56"/>
      <c r="N31" s="4"/>
      <c r="O31" s="38"/>
      <c r="Q31" s="173"/>
      <c r="R31" s="173"/>
      <c r="T31" s="194" t="e">
        <f t="shared" si="0"/>
        <v>#DIV/0!</v>
      </c>
    </row>
    <row r="32" spans="1:20" ht="12.75">
      <c r="A32" s="37">
        <v>22</v>
      </c>
      <c r="B32" s="55"/>
      <c r="C32" s="56"/>
      <c r="D32" s="57"/>
      <c r="E32" s="56"/>
      <c r="F32" s="381"/>
      <c r="G32" s="352"/>
      <c r="I32" s="37">
        <v>105</v>
      </c>
      <c r="J32" s="55"/>
      <c r="K32" s="56"/>
      <c r="L32" s="57"/>
      <c r="M32" s="111"/>
      <c r="N32" s="185"/>
      <c r="O32" s="38"/>
      <c r="Q32" s="173"/>
      <c r="R32" s="200"/>
      <c r="T32" s="194" t="e">
        <f t="shared" si="0"/>
        <v>#DIV/0!</v>
      </c>
    </row>
    <row r="33" spans="1:20" ht="12.75">
      <c r="A33" s="37">
        <v>23</v>
      </c>
      <c r="B33" s="55"/>
      <c r="C33" s="56"/>
      <c r="D33" s="57"/>
      <c r="E33" s="56"/>
      <c r="F33" s="381"/>
      <c r="G33" s="352"/>
      <c r="I33" s="37">
        <v>110</v>
      </c>
      <c r="J33" s="55"/>
      <c r="K33" s="56"/>
      <c r="L33" s="57"/>
      <c r="M33" s="56"/>
      <c r="N33" s="185"/>
      <c r="O33" s="38"/>
      <c r="Q33" s="173"/>
      <c r="R33" s="200"/>
      <c r="T33" s="194" t="e">
        <f t="shared" si="0"/>
        <v>#DIV/0!</v>
      </c>
    </row>
    <row r="34" spans="1:20" ht="12.75">
      <c r="A34" s="37">
        <v>24</v>
      </c>
      <c r="B34" s="55"/>
      <c r="C34" s="56"/>
      <c r="D34" s="57"/>
      <c r="E34" s="56"/>
      <c r="F34" s="381"/>
      <c r="G34" s="352"/>
      <c r="I34" s="37">
        <v>115</v>
      </c>
      <c r="J34" s="55"/>
      <c r="K34" s="56"/>
      <c r="L34" s="57"/>
      <c r="M34" s="56"/>
      <c r="N34" s="185"/>
      <c r="O34" s="38"/>
      <c r="Q34" s="173"/>
      <c r="R34" s="200"/>
      <c r="T34" s="194" t="e">
        <f t="shared" si="0"/>
        <v>#DIV/0!</v>
      </c>
    </row>
    <row r="35" spans="1:20" ht="12.75">
      <c r="A35" s="37">
        <v>25</v>
      </c>
      <c r="B35" s="55"/>
      <c r="C35" s="56"/>
      <c r="D35" s="57"/>
      <c r="E35" s="56"/>
      <c r="F35" s="381"/>
      <c r="G35" s="352"/>
      <c r="I35" s="37">
        <v>120</v>
      </c>
      <c r="J35" s="55"/>
      <c r="K35" s="56"/>
      <c r="L35" s="57"/>
      <c r="M35" s="56"/>
      <c r="N35" s="185"/>
      <c r="O35" s="38"/>
      <c r="Q35" s="173"/>
      <c r="R35" s="200"/>
      <c r="T35" s="194" t="e">
        <f t="shared" si="0"/>
        <v>#DIV/0!</v>
      </c>
    </row>
    <row r="36" spans="1:20" ht="12.75">
      <c r="A36" s="37">
        <v>26</v>
      </c>
      <c r="B36" s="55"/>
      <c r="C36" s="56"/>
      <c r="D36" s="57"/>
      <c r="E36" s="56"/>
      <c r="F36" s="381"/>
      <c r="G36" s="352"/>
      <c r="I36" s="37">
        <v>125</v>
      </c>
      <c r="J36" s="55"/>
      <c r="K36" s="56"/>
      <c r="L36" s="57"/>
      <c r="M36" s="56"/>
      <c r="N36" s="184"/>
      <c r="O36" s="38"/>
      <c r="Q36" s="173"/>
      <c r="R36" s="200"/>
      <c r="T36" s="194" t="e">
        <f t="shared" si="0"/>
        <v>#DIV/0!</v>
      </c>
    </row>
    <row r="37" spans="1:20" ht="12.75">
      <c r="A37" s="37">
        <v>27</v>
      </c>
      <c r="B37" s="55"/>
      <c r="C37" s="56"/>
      <c r="D37" s="57"/>
      <c r="E37" s="56"/>
      <c r="F37" s="381"/>
      <c r="G37" s="352"/>
      <c r="I37" s="37">
        <v>130</v>
      </c>
      <c r="J37" s="55"/>
      <c r="K37" s="56"/>
      <c r="L37" s="57"/>
      <c r="M37" s="56"/>
      <c r="N37" s="185"/>
      <c r="O37" s="38"/>
      <c r="Q37" s="173"/>
      <c r="R37" s="200"/>
      <c r="T37" s="194" t="e">
        <f t="shared" si="0"/>
        <v>#DIV/0!</v>
      </c>
    </row>
    <row r="38" spans="1:20" ht="12.75">
      <c r="A38" s="37">
        <v>28</v>
      </c>
      <c r="B38" s="55"/>
      <c r="C38" s="56"/>
      <c r="D38" s="57"/>
      <c r="E38" s="56"/>
      <c r="F38" s="381"/>
      <c r="G38" s="352"/>
      <c r="I38" s="37">
        <v>135</v>
      </c>
      <c r="J38" s="55"/>
      <c r="K38" s="56"/>
      <c r="L38" s="57"/>
      <c r="M38" s="56"/>
      <c r="N38" s="185"/>
      <c r="O38" s="38"/>
      <c r="Q38" s="173"/>
      <c r="R38" s="200"/>
      <c r="T38" s="194" t="e">
        <f t="shared" si="0"/>
        <v>#DIV/0!</v>
      </c>
    </row>
    <row r="39" spans="1:20" ht="12.75">
      <c r="A39" s="37">
        <v>29</v>
      </c>
      <c r="B39" s="55"/>
      <c r="C39" s="56"/>
      <c r="D39" s="57"/>
      <c r="E39" s="56"/>
      <c r="F39" s="381"/>
      <c r="G39" s="352"/>
      <c r="I39" s="37">
        <v>140</v>
      </c>
      <c r="J39" s="55"/>
      <c r="K39" s="56"/>
      <c r="L39" s="57"/>
      <c r="M39" s="56"/>
      <c r="N39" s="184"/>
      <c r="O39" s="38"/>
      <c r="Q39" s="173"/>
      <c r="R39" s="200"/>
      <c r="T39" s="194" t="e">
        <f t="shared" si="0"/>
        <v>#DIV/0!</v>
      </c>
    </row>
    <row r="40" spans="1:20" ht="12.75">
      <c r="A40" s="37">
        <v>30</v>
      </c>
      <c r="B40" s="55"/>
      <c r="C40" s="56"/>
      <c r="D40" s="57"/>
      <c r="E40" s="56"/>
      <c r="F40" s="381"/>
      <c r="G40" s="352"/>
      <c r="I40" s="37">
        <v>145</v>
      </c>
      <c r="J40" s="55"/>
      <c r="K40" s="56"/>
      <c r="L40" s="57"/>
      <c r="M40" s="56"/>
      <c r="N40" s="185"/>
      <c r="O40" s="38"/>
      <c r="Q40" s="173"/>
      <c r="R40" s="200"/>
      <c r="T40" s="194" t="e">
        <f t="shared" si="0"/>
        <v>#DIV/0!</v>
      </c>
    </row>
    <row r="41" spans="1:20" ht="12.75">
      <c r="A41" s="37">
        <v>31</v>
      </c>
      <c r="B41" s="55"/>
      <c r="C41" s="56"/>
      <c r="D41" s="57"/>
      <c r="E41" s="56"/>
      <c r="F41" s="381"/>
      <c r="G41" s="352"/>
      <c r="I41" s="37">
        <v>150</v>
      </c>
      <c r="J41" s="55"/>
      <c r="K41" s="56"/>
      <c r="L41" s="57"/>
      <c r="M41" s="56"/>
      <c r="N41" s="184"/>
      <c r="O41" s="38"/>
      <c r="Q41" s="173"/>
      <c r="R41" s="200"/>
      <c r="T41" s="194" t="e">
        <f t="shared" si="0"/>
        <v>#DIV/0!</v>
      </c>
    </row>
    <row r="42" spans="1:20" ht="12.75">
      <c r="A42" s="37">
        <v>32</v>
      </c>
      <c r="B42" s="55"/>
      <c r="C42" s="56"/>
      <c r="D42" s="57"/>
      <c r="E42" s="56"/>
      <c r="F42" s="381"/>
      <c r="G42" s="352"/>
      <c r="I42" s="37">
        <v>155</v>
      </c>
      <c r="J42" s="55"/>
      <c r="K42" s="56"/>
      <c r="L42" s="57"/>
      <c r="M42" s="56"/>
      <c r="N42" s="184"/>
      <c r="O42" s="38"/>
      <c r="Q42" s="173"/>
      <c r="R42" s="200"/>
      <c r="T42" s="194" t="e">
        <f t="shared" si="0"/>
        <v>#DIV/0!</v>
      </c>
    </row>
    <row r="43" spans="1:20" ht="12.75">
      <c r="A43" s="37">
        <v>33</v>
      </c>
      <c r="B43" s="55"/>
      <c r="C43" s="56"/>
      <c r="D43" s="57"/>
      <c r="E43" s="56"/>
      <c r="F43" s="381"/>
      <c r="G43" s="352"/>
      <c r="I43" s="37">
        <v>160</v>
      </c>
      <c r="J43" s="55"/>
      <c r="K43" s="56"/>
      <c r="L43" s="57"/>
      <c r="M43" s="56"/>
      <c r="N43" s="184"/>
      <c r="O43" s="38"/>
      <c r="Q43" s="173"/>
      <c r="R43" s="200"/>
      <c r="T43" s="194" t="e">
        <f t="shared" si="0"/>
        <v>#DIV/0!</v>
      </c>
    </row>
    <row r="44" spans="1:20" ht="12.75">
      <c r="A44" s="37">
        <v>34</v>
      </c>
      <c r="B44" s="55"/>
      <c r="C44" s="59"/>
      <c r="D44" s="57"/>
      <c r="E44" s="56"/>
      <c r="F44" s="381"/>
      <c r="G44" s="352"/>
      <c r="I44" s="37">
        <v>165</v>
      </c>
      <c r="J44" s="55"/>
      <c r="K44" s="56"/>
      <c r="L44" s="57"/>
      <c r="M44" s="56"/>
      <c r="N44" s="184"/>
      <c r="O44" s="38"/>
      <c r="Q44" s="173"/>
      <c r="R44" s="200"/>
      <c r="T44" s="194" t="e">
        <f t="shared" si="0"/>
        <v>#DIV/0!</v>
      </c>
    </row>
    <row r="45" spans="1:20" ht="12.75">
      <c r="A45" s="37">
        <v>35</v>
      </c>
      <c r="B45" s="55"/>
      <c r="C45" s="56"/>
      <c r="D45" s="57"/>
      <c r="E45" s="56"/>
      <c r="F45" s="381"/>
      <c r="G45" s="352"/>
      <c r="I45" s="153">
        <v>166</v>
      </c>
      <c r="J45" s="154"/>
      <c r="K45" s="111"/>
      <c r="L45" s="110"/>
      <c r="M45" s="111"/>
      <c r="N45" s="184"/>
      <c r="O45" s="38"/>
      <c r="Q45" s="173"/>
      <c r="R45" s="200"/>
      <c r="T45" s="194" t="e">
        <f t="shared" si="0"/>
        <v>#DIV/0!</v>
      </c>
    </row>
    <row r="46" spans="1:20" ht="12.75">
      <c r="A46" s="37">
        <v>36</v>
      </c>
      <c r="B46" s="55"/>
      <c r="C46" s="56"/>
      <c r="D46" s="57"/>
      <c r="E46" s="56"/>
      <c r="F46" s="381"/>
      <c r="G46" s="352"/>
      <c r="I46" s="153">
        <v>166.5</v>
      </c>
      <c r="J46" s="154"/>
      <c r="K46" s="111"/>
      <c r="L46" s="110"/>
      <c r="M46" s="111"/>
      <c r="N46" s="184"/>
      <c r="O46" s="38"/>
      <c r="Q46" s="199"/>
      <c r="R46" s="200"/>
      <c r="T46" s="194" t="e">
        <f t="shared" si="0"/>
        <v>#DIV/0!</v>
      </c>
    </row>
    <row r="47" spans="1:18" ht="12.75">
      <c r="A47" s="37">
        <v>37</v>
      </c>
      <c r="B47" s="55"/>
      <c r="C47" s="56"/>
      <c r="D47" s="57"/>
      <c r="E47" s="56"/>
      <c r="F47" s="381"/>
      <c r="G47" s="352"/>
      <c r="I47" s="153">
        <v>167</v>
      </c>
      <c r="J47" s="154"/>
      <c r="K47" s="111"/>
      <c r="L47" s="110"/>
      <c r="M47" s="111"/>
      <c r="N47" s="4"/>
      <c r="O47" s="38"/>
      <c r="Q47" s="200"/>
      <c r="R47" s="200"/>
    </row>
    <row r="48" spans="1:15" ht="12.75">
      <c r="A48" s="37">
        <v>38</v>
      </c>
      <c r="B48" s="55"/>
      <c r="C48" s="56"/>
      <c r="D48" s="57"/>
      <c r="E48" s="56"/>
      <c r="F48" s="381"/>
      <c r="G48" s="352"/>
      <c r="I48" s="37">
        <v>170</v>
      </c>
      <c r="J48" s="55"/>
      <c r="K48" s="56"/>
      <c r="L48" s="57"/>
      <c r="M48" s="56"/>
      <c r="N48" s="184"/>
      <c r="O48" s="38"/>
    </row>
    <row r="49" spans="1:15" ht="12.75">
      <c r="A49" s="37">
        <v>39</v>
      </c>
      <c r="B49" s="55"/>
      <c r="C49" s="56"/>
      <c r="D49" s="57"/>
      <c r="E49" s="56"/>
      <c r="F49" s="381"/>
      <c r="G49" s="352"/>
      <c r="I49" s="37">
        <v>175</v>
      </c>
      <c r="J49" s="55"/>
      <c r="K49" s="56"/>
      <c r="L49" s="57"/>
      <c r="M49" s="56"/>
      <c r="N49" s="184"/>
      <c r="O49" s="38"/>
    </row>
    <row r="50" spans="1:15" ht="12.75">
      <c r="A50" s="37">
        <v>40</v>
      </c>
      <c r="B50" s="55"/>
      <c r="C50" s="56"/>
      <c r="D50" s="57"/>
      <c r="E50" s="56"/>
      <c r="F50" s="381"/>
      <c r="G50" s="352"/>
      <c r="I50" s="37">
        <v>180</v>
      </c>
      <c r="J50" s="55"/>
      <c r="K50" s="56"/>
      <c r="L50" s="57"/>
      <c r="M50" s="56"/>
      <c r="N50" s="184"/>
      <c r="O50" s="38"/>
    </row>
    <row r="51" spans="1:15" ht="12.75">
      <c r="A51" s="37">
        <v>41</v>
      </c>
      <c r="B51" s="55"/>
      <c r="C51" s="56"/>
      <c r="D51" s="57"/>
      <c r="E51" s="56"/>
      <c r="F51" s="381"/>
      <c r="G51" s="352"/>
      <c r="I51" s="37">
        <v>185</v>
      </c>
      <c r="J51" s="55"/>
      <c r="K51" s="56"/>
      <c r="L51" s="57"/>
      <c r="M51" s="56"/>
      <c r="N51" s="184"/>
      <c r="O51" s="38"/>
    </row>
    <row r="52" spans="1:15" ht="12.75">
      <c r="A52" s="37">
        <v>42</v>
      </c>
      <c r="B52" s="55"/>
      <c r="C52" s="56"/>
      <c r="D52" s="57"/>
      <c r="E52" s="56"/>
      <c r="F52" s="381"/>
      <c r="G52" s="352"/>
      <c r="I52" s="37">
        <v>190</v>
      </c>
      <c r="J52" s="55"/>
      <c r="K52" s="56"/>
      <c r="L52" s="57"/>
      <c r="M52" s="56"/>
      <c r="N52" s="4"/>
      <c r="O52" s="38"/>
    </row>
    <row r="53" spans="1:15" ht="12.75">
      <c r="A53" s="37">
        <v>43</v>
      </c>
      <c r="B53" s="55"/>
      <c r="C53" s="56"/>
      <c r="D53" s="57"/>
      <c r="E53" s="56"/>
      <c r="F53" s="381"/>
      <c r="G53" s="352"/>
      <c r="I53" s="37">
        <v>195</v>
      </c>
      <c r="J53" s="55"/>
      <c r="K53" s="56"/>
      <c r="L53" s="57"/>
      <c r="M53" s="56"/>
      <c r="N53" s="184"/>
      <c r="O53" s="38"/>
    </row>
    <row r="54" spans="1:15" ht="12.75">
      <c r="A54" s="37">
        <v>44</v>
      </c>
      <c r="B54" s="55"/>
      <c r="C54" s="56"/>
      <c r="D54" s="57"/>
      <c r="E54" s="56"/>
      <c r="F54" s="381"/>
      <c r="G54" s="352"/>
      <c r="I54" s="37">
        <v>200</v>
      </c>
      <c r="J54" s="55"/>
      <c r="K54" s="56"/>
      <c r="L54" s="57"/>
      <c r="M54" s="56"/>
      <c r="N54" s="184"/>
      <c r="O54" s="38"/>
    </row>
    <row r="55" spans="1:15" ht="12.75">
      <c r="A55" s="37">
        <v>45</v>
      </c>
      <c r="B55" s="55"/>
      <c r="C55" s="56"/>
      <c r="D55" s="58"/>
      <c r="E55" s="56"/>
      <c r="F55" s="381"/>
      <c r="G55" s="352"/>
      <c r="I55" s="37">
        <v>205</v>
      </c>
      <c r="J55" s="55"/>
      <c r="K55" s="56"/>
      <c r="L55" s="109"/>
      <c r="M55" s="56"/>
      <c r="N55" s="184"/>
      <c r="O55" s="38"/>
    </row>
    <row r="56" spans="1:15" ht="12.75">
      <c r="A56" s="37">
        <v>46</v>
      </c>
      <c r="B56" s="55"/>
      <c r="C56" s="56"/>
      <c r="D56" s="57"/>
      <c r="E56" s="56"/>
      <c r="F56" s="381"/>
      <c r="G56" s="352"/>
      <c r="I56" s="37">
        <v>210</v>
      </c>
      <c r="J56" s="55"/>
      <c r="K56" s="56"/>
      <c r="L56" s="57"/>
      <c r="M56" s="56"/>
      <c r="N56" s="184"/>
      <c r="O56" s="38"/>
    </row>
    <row r="57" spans="1:15" ht="12.75">
      <c r="A57" s="37">
        <v>47</v>
      </c>
      <c r="B57" s="55"/>
      <c r="C57" s="56"/>
      <c r="D57" s="57"/>
      <c r="E57" s="56"/>
      <c r="F57" s="381"/>
      <c r="G57" s="352"/>
      <c r="I57" s="37">
        <v>215</v>
      </c>
      <c r="J57" s="55"/>
      <c r="K57" s="56"/>
      <c r="L57" s="109"/>
      <c r="M57" s="56"/>
      <c r="N57" s="184"/>
      <c r="O57" s="38"/>
    </row>
    <row r="58" spans="1:15" ht="12.75">
      <c r="A58" s="37">
        <v>48</v>
      </c>
      <c r="B58" s="55"/>
      <c r="C58" s="56"/>
      <c r="D58" s="57"/>
      <c r="E58" s="56"/>
      <c r="F58" s="381"/>
      <c r="G58" s="352"/>
      <c r="I58" s="37">
        <v>220</v>
      </c>
      <c r="J58" s="55"/>
      <c r="K58" s="56"/>
      <c r="L58" s="57"/>
      <c r="M58" s="56"/>
      <c r="N58" s="184"/>
      <c r="O58" s="38"/>
    </row>
    <row r="59" spans="1:15" ht="12.75">
      <c r="A59" s="37">
        <v>49</v>
      </c>
      <c r="B59" s="55"/>
      <c r="C59" s="56"/>
      <c r="D59" s="57"/>
      <c r="E59" s="56"/>
      <c r="F59" s="381"/>
      <c r="G59" s="352"/>
      <c r="I59" s="37">
        <v>225</v>
      </c>
      <c r="J59" s="55"/>
      <c r="K59" s="56"/>
      <c r="L59" s="57"/>
      <c r="M59" s="56"/>
      <c r="N59" s="184"/>
      <c r="O59" s="38"/>
    </row>
    <row r="60" spans="1:15" ht="12.75">
      <c r="A60" s="37">
        <v>50</v>
      </c>
      <c r="B60" s="55"/>
      <c r="C60" s="56"/>
      <c r="D60" s="57"/>
      <c r="E60" s="56"/>
      <c r="F60" s="381"/>
      <c r="G60" s="352"/>
      <c r="I60" s="37">
        <v>230</v>
      </c>
      <c r="J60" s="55"/>
      <c r="K60" s="56"/>
      <c r="L60" s="110"/>
      <c r="M60" s="111"/>
      <c r="N60" s="184"/>
      <c r="O60" s="38"/>
    </row>
    <row r="61" spans="1:15" ht="12.75">
      <c r="A61" s="37">
        <v>51</v>
      </c>
      <c r="B61" s="55"/>
      <c r="C61" s="56"/>
      <c r="D61" s="57"/>
      <c r="E61" s="56"/>
      <c r="F61" s="381"/>
      <c r="G61" s="352"/>
      <c r="I61" s="37">
        <v>235</v>
      </c>
      <c r="J61" s="55"/>
      <c r="K61" s="56"/>
      <c r="L61" s="57"/>
      <c r="M61" s="56"/>
      <c r="N61" s="184"/>
      <c r="O61" s="38"/>
    </row>
    <row r="62" spans="1:15" ht="12.75">
      <c r="A62" s="37">
        <v>52</v>
      </c>
      <c r="B62" s="55"/>
      <c r="C62" s="56"/>
      <c r="D62" s="57"/>
      <c r="E62" s="56"/>
      <c r="F62" s="381"/>
      <c r="G62" s="352"/>
      <c r="I62" s="37">
        <v>240</v>
      </c>
      <c r="J62" s="55"/>
      <c r="K62" s="56"/>
      <c r="L62" s="110"/>
      <c r="M62" s="111"/>
      <c r="N62" s="184"/>
      <c r="O62" s="38"/>
    </row>
    <row r="63" spans="1:15" ht="12.75">
      <c r="A63" s="37">
        <v>53</v>
      </c>
      <c r="B63" s="55"/>
      <c r="C63" s="56"/>
      <c r="D63" s="57"/>
      <c r="E63" s="56"/>
      <c r="F63" s="381"/>
      <c r="G63" s="352"/>
      <c r="I63" s="37">
        <v>245</v>
      </c>
      <c r="J63" s="55"/>
      <c r="K63" s="56"/>
      <c r="L63" s="57"/>
      <c r="M63" s="56"/>
      <c r="N63" s="184"/>
      <c r="O63" s="38"/>
    </row>
    <row r="64" spans="1:15" ht="12.75">
      <c r="A64" s="37">
        <v>54</v>
      </c>
      <c r="B64" s="55"/>
      <c r="C64" s="56"/>
      <c r="D64" s="57"/>
      <c r="E64" s="56"/>
      <c r="F64" s="381"/>
      <c r="G64" s="352"/>
      <c r="I64" s="153">
        <v>247</v>
      </c>
      <c r="J64" s="154"/>
      <c r="K64" s="111"/>
      <c r="L64" s="110"/>
      <c r="M64" s="111"/>
      <c r="N64" s="186"/>
      <c r="O64" s="38"/>
    </row>
    <row r="65" spans="1:15" ht="12.75">
      <c r="A65" s="37">
        <v>55</v>
      </c>
      <c r="B65" s="55"/>
      <c r="C65" s="56"/>
      <c r="D65" s="57"/>
      <c r="E65" s="56"/>
      <c r="F65" s="381"/>
      <c r="G65" s="352"/>
      <c r="I65" s="37"/>
      <c r="J65" s="55"/>
      <c r="K65" s="56"/>
      <c r="L65" s="60"/>
      <c r="M65" s="61"/>
      <c r="N65" s="186"/>
      <c r="O65" s="38"/>
    </row>
    <row r="66" spans="1:15" ht="12.75">
      <c r="A66" s="37">
        <v>56</v>
      </c>
      <c r="B66" s="55"/>
      <c r="C66" s="56"/>
      <c r="D66" s="57"/>
      <c r="E66" s="56"/>
      <c r="F66" s="381"/>
      <c r="G66" s="352"/>
      <c r="I66" s="37"/>
      <c r="J66" s="55"/>
      <c r="K66" s="56"/>
      <c r="L66" s="60"/>
      <c r="M66" s="61"/>
      <c r="N66" s="4"/>
      <c r="O66" s="38"/>
    </row>
    <row r="67" spans="1:15" ht="12.75">
      <c r="A67" s="37">
        <v>57</v>
      </c>
      <c r="B67" s="55"/>
      <c r="C67" s="56"/>
      <c r="D67" s="57"/>
      <c r="E67" s="56"/>
      <c r="F67" s="381"/>
      <c r="G67" s="352"/>
      <c r="I67" s="37"/>
      <c r="J67" s="55"/>
      <c r="K67" s="56"/>
      <c r="L67" s="60"/>
      <c r="M67" s="61"/>
      <c r="N67" s="184"/>
      <c r="O67" s="38"/>
    </row>
    <row r="68" spans="1:15" ht="12.75">
      <c r="A68" s="37">
        <v>58</v>
      </c>
      <c r="B68" s="55"/>
      <c r="C68" s="56"/>
      <c r="D68" s="57"/>
      <c r="E68" s="114"/>
      <c r="F68" s="381"/>
      <c r="G68" s="352"/>
      <c r="I68" s="37"/>
      <c r="J68" s="55"/>
      <c r="K68" s="56"/>
      <c r="L68" s="60"/>
      <c r="M68" s="61"/>
      <c r="N68" s="184"/>
      <c r="O68" s="38"/>
    </row>
    <row r="69" spans="1:15" ht="12.75">
      <c r="A69" s="37">
        <v>59</v>
      </c>
      <c r="B69" s="55"/>
      <c r="C69" s="56"/>
      <c r="D69" s="57"/>
      <c r="E69" s="56"/>
      <c r="F69" s="381"/>
      <c r="G69" s="352"/>
      <c r="I69" s="37"/>
      <c r="J69" s="55"/>
      <c r="K69" s="56"/>
      <c r="L69" s="60"/>
      <c r="M69" s="61"/>
      <c r="N69" s="4"/>
      <c r="O69" s="38"/>
    </row>
    <row r="70" spans="1:15" ht="12.75">
      <c r="A70" s="37">
        <v>60</v>
      </c>
      <c r="B70" s="55"/>
      <c r="C70" s="56"/>
      <c r="D70" s="57"/>
      <c r="E70" s="56"/>
      <c r="F70" s="381"/>
      <c r="G70" s="352"/>
      <c r="I70" s="37"/>
      <c r="J70" s="55"/>
      <c r="K70" s="56"/>
      <c r="L70" s="60"/>
      <c r="M70" s="61"/>
      <c r="N70" s="184"/>
      <c r="O70" s="38"/>
    </row>
    <row r="71" spans="1:15" ht="12.75">
      <c r="A71" s="37">
        <v>61</v>
      </c>
      <c r="B71" s="55"/>
      <c r="C71" s="56"/>
      <c r="D71" s="55"/>
      <c r="E71" s="56"/>
      <c r="F71" s="381"/>
      <c r="G71" s="352"/>
      <c r="I71" s="37"/>
      <c r="J71" s="55"/>
      <c r="K71" s="56"/>
      <c r="L71" s="60"/>
      <c r="M71" s="61"/>
      <c r="N71" s="184"/>
      <c r="O71" s="38"/>
    </row>
    <row r="72" spans="1:15" ht="12.75">
      <c r="A72" s="37">
        <v>62</v>
      </c>
      <c r="B72" s="55"/>
      <c r="C72" s="56"/>
      <c r="D72" s="55"/>
      <c r="E72" s="56"/>
      <c r="F72" s="381"/>
      <c r="G72" s="352"/>
      <c r="I72" s="37"/>
      <c r="J72" s="55"/>
      <c r="K72" s="56"/>
      <c r="L72" s="60"/>
      <c r="M72" s="61"/>
      <c r="N72" s="184"/>
      <c r="O72" s="38"/>
    </row>
    <row r="73" spans="1:15" ht="13.5" thickBot="1">
      <c r="A73" s="39">
        <v>63</v>
      </c>
      <c r="B73" s="55"/>
      <c r="C73" s="42"/>
      <c r="D73" s="82"/>
      <c r="E73" s="42"/>
      <c r="F73" s="353"/>
      <c r="G73" s="354"/>
      <c r="I73" s="39"/>
      <c r="J73" s="62"/>
      <c r="K73" s="63"/>
      <c r="L73" s="64"/>
      <c r="M73" s="65"/>
      <c r="N73" s="187"/>
      <c r="O73" s="40"/>
    </row>
    <row r="74" spans="1:5" ht="14.25" thickBot="1" thickTop="1">
      <c r="A74" s="89"/>
      <c r="B74" s="89"/>
      <c r="C74" s="89"/>
      <c r="D74" s="89"/>
      <c r="E74" s="89"/>
    </row>
    <row r="75" spans="1:13" ht="14.25" thickBot="1">
      <c r="A75" s="93" t="s">
        <v>17</v>
      </c>
      <c r="B75" s="90" t="s">
        <v>35</v>
      </c>
      <c r="C75" s="98" t="s">
        <v>36</v>
      </c>
      <c r="D75" s="91" t="s">
        <v>37</v>
      </c>
      <c r="E75" s="92" t="s">
        <v>38</v>
      </c>
      <c r="I75" s="112" t="s">
        <v>24</v>
      </c>
      <c r="J75" s="91" t="s">
        <v>41</v>
      </c>
      <c r="K75" s="98"/>
      <c r="L75" s="90" t="s">
        <v>42</v>
      </c>
      <c r="M75" s="92" t="s">
        <v>42</v>
      </c>
    </row>
    <row r="76" spans="1:13" ht="12.75">
      <c r="A76" s="94" t="s">
        <v>14</v>
      </c>
      <c r="B76" s="100" t="e">
        <f>AVERAGE(B10:B73)</f>
        <v>#DIV/0!</v>
      </c>
      <c r="C76" s="101" t="e">
        <f>AVERAGE(C10:C73)</f>
        <v>#DIV/0!</v>
      </c>
      <c r="D76" s="102" t="e">
        <f>AVERAGE(D10:D73)</f>
        <v>#DIV/0!</v>
      </c>
      <c r="E76" s="101" t="e">
        <f>AVERAGE(E10:E73)</f>
        <v>#DIV/0!</v>
      </c>
      <c r="I76" s="113" t="s">
        <v>14</v>
      </c>
      <c r="J76" s="137"/>
      <c r="K76" s="141"/>
      <c r="L76" s="137" t="e">
        <f>AVERAGE(L10:L64)</f>
        <v>#DIV/0!</v>
      </c>
      <c r="M76" s="189"/>
    </row>
    <row r="77" spans="1:13" ht="12.75">
      <c r="A77" s="95" t="s">
        <v>10</v>
      </c>
      <c r="B77" s="103" t="e">
        <f>STDEV(B10:B73)</f>
        <v>#DIV/0!</v>
      </c>
      <c r="C77" s="104" t="e">
        <f>STDEV(C10:C73)</f>
        <v>#DIV/0!</v>
      </c>
      <c r="D77" s="105" t="e">
        <f>STDEV(D10:D73)</f>
        <v>#DIV/0!</v>
      </c>
      <c r="E77" s="104" t="e">
        <f>STDEV(E10:E73)</f>
        <v>#DIV/0!</v>
      </c>
      <c r="I77" s="95" t="s">
        <v>10</v>
      </c>
      <c r="J77" s="138"/>
      <c r="K77" s="142"/>
      <c r="L77" s="138" t="e">
        <f>STDEV(L10:L64)</f>
        <v>#DIV/0!</v>
      </c>
      <c r="M77" s="190"/>
    </row>
    <row r="78" spans="1:13" ht="12.75">
      <c r="A78" s="96" t="s">
        <v>15</v>
      </c>
      <c r="B78" s="106">
        <f>MAX(B10:B73)</f>
        <v>0</v>
      </c>
      <c r="C78" s="107">
        <f>MAX(C10:C73)</f>
        <v>0</v>
      </c>
      <c r="D78" s="108">
        <f>MAX(D10:D73)</f>
        <v>0</v>
      </c>
      <c r="E78" s="107">
        <f>MAX(E10:E73)</f>
        <v>0</v>
      </c>
      <c r="I78" s="96" t="s">
        <v>15</v>
      </c>
      <c r="J78" s="139">
        <f>MAX(J10:J64)</f>
        <v>0</v>
      </c>
      <c r="K78" s="143"/>
      <c r="L78" s="139">
        <f>MAX(L10:L64)</f>
        <v>0</v>
      </c>
      <c r="M78" s="191">
        <f>MAX(M10:M64)</f>
        <v>0</v>
      </c>
    </row>
    <row r="79" spans="1:13" ht="13.5" thickBot="1">
      <c r="A79" s="97" t="s">
        <v>16</v>
      </c>
      <c r="B79" s="115">
        <f>MIN(B10:B73)</f>
        <v>0</v>
      </c>
      <c r="C79" s="116">
        <f>MIN(C10:C73)</f>
        <v>0</v>
      </c>
      <c r="D79" s="117">
        <f>MIN(D10:D73)</f>
        <v>0</v>
      </c>
      <c r="E79" s="116">
        <f>MIN(E10:E73)</f>
        <v>0</v>
      </c>
      <c r="I79" s="96" t="s">
        <v>16</v>
      </c>
      <c r="J79" s="140">
        <f>MIN(J10:J64)</f>
        <v>0</v>
      </c>
      <c r="K79" s="143"/>
      <c r="L79" s="140">
        <f>MIN(L10:L64)</f>
        <v>0</v>
      </c>
      <c r="M79" s="192">
        <f>MIN(M10:M64)</f>
        <v>0</v>
      </c>
    </row>
    <row r="80" spans="1:13" ht="13.5" thickBot="1">
      <c r="A80" s="99" t="s">
        <v>9</v>
      </c>
      <c r="B80" s="382" t="s">
        <v>84</v>
      </c>
      <c r="C80" s="397"/>
      <c r="D80" s="382" t="s">
        <v>85</v>
      </c>
      <c r="E80" s="397"/>
      <c r="I80" s="99" t="s">
        <v>9</v>
      </c>
      <c r="J80" s="382" t="s">
        <v>84</v>
      </c>
      <c r="K80" s="383"/>
      <c r="L80" s="382" t="s">
        <v>85</v>
      </c>
      <c r="M80" s="383"/>
    </row>
    <row r="81" spans="1:10" ht="13.5" thickBot="1">
      <c r="A81" s="398" t="s">
        <v>83</v>
      </c>
      <c r="B81" s="399"/>
      <c r="I81" s="398" t="s">
        <v>83</v>
      </c>
      <c r="J81" s="399"/>
    </row>
    <row r="115" spans="6:7" ht="14.25">
      <c r="F115" s="280" t="s">
        <v>91</v>
      </c>
      <c r="G115" s="281">
        <f>392.6/(68.84*2)</f>
        <v>2.8515398024404415</v>
      </c>
    </row>
    <row r="116" spans="6:7" ht="14.25">
      <c r="F116" s="280" t="s">
        <v>92</v>
      </c>
      <c r="G116" s="282">
        <f>-68.842*(G115*G115)+392.6*G115+711.11</f>
        <v>1270.851000660569</v>
      </c>
    </row>
    <row r="117" spans="6:7" ht="12.75">
      <c r="F117" s="283" t="s">
        <v>93</v>
      </c>
      <c r="G117" s="284">
        <v>2.6</v>
      </c>
    </row>
    <row r="118" spans="3:7" ht="14.25">
      <c r="C118">
        <v>0.02</v>
      </c>
      <c r="D118">
        <v>100</v>
      </c>
      <c r="E118" s="286">
        <f>(654+651)/200</f>
        <v>6.525</v>
      </c>
      <c r="F118" s="283" t="s">
        <v>94</v>
      </c>
      <c r="G118" s="285">
        <f>G115-G117</f>
        <v>0.2515398024404414</v>
      </c>
    </row>
    <row r="119" spans="6:7" ht="14.25">
      <c r="F119" s="283" t="s">
        <v>95</v>
      </c>
      <c r="G119" s="285">
        <f>G115+G117</f>
        <v>5.451539802440442</v>
      </c>
    </row>
    <row r="122" spans="1:8" ht="12.75">
      <c r="A122" t="s">
        <v>87</v>
      </c>
      <c r="B122" t="s">
        <v>88</v>
      </c>
      <c r="C122" t="s">
        <v>89</v>
      </c>
      <c r="D122" t="s">
        <v>90</v>
      </c>
      <c r="G122" t="s">
        <v>87</v>
      </c>
      <c r="H122" t="s">
        <v>88</v>
      </c>
    </row>
    <row r="123" spans="1:8" ht="12.75">
      <c r="A123">
        <v>0</v>
      </c>
      <c r="B123" s="286">
        <v>1.245</v>
      </c>
      <c r="C123" s="286">
        <v>6.53</v>
      </c>
      <c r="D123" s="286">
        <v>6.42</v>
      </c>
      <c r="G123" s="279">
        <v>0</v>
      </c>
      <c r="H123">
        <v>125</v>
      </c>
    </row>
    <row r="124" spans="1:8" ht="12.75">
      <c r="A124">
        <v>0.1</v>
      </c>
      <c r="B124" s="286">
        <v>0.725</v>
      </c>
      <c r="C124" s="286"/>
      <c r="D124" s="286"/>
      <c r="G124" s="279">
        <v>0.1</v>
      </c>
      <c r="H124">
        <v>73</v>
      </c>
    </row>
    <row r="125" spans="1:8" ht="12.75">
      <c r="A125">
        <v>0.2</v>
      </c>
      <c r="B125" s="286">
        <v>2.015</v>
      </c>
      <c r="C125" s="286">
        <v>7.1</v>
      </c>
      <c r="D125" s="286"/>
      <c r="G125" s="279">
        <v>0.2</v>
      </c>
      <c r="H125">
        <v>202</v>
      </c>
    </row>
    <row r="126" spans="1:8" ht="12.75">
      <c r="A126">
        <v>0.3</v>
      </c>
      <c r="B126" s="286">
        <v>1.515</v>
      </c>
      <c r="C126" s="286"/>
      <c r="D126" s="286"/>
      <c r="G126" s="279">
        <v>0.3</v>
      </c>
      <c r="H126">
        <v>152</v>
      </c>
    </row>
    <row r="127" spans="1:8" ht="12.75">
      <c r="A127">
        <v>0.4</v>
      </c>
      <c r="B127" s="286">
        <v>1.675</v>
      </c>
      <c r="C127" s="286">
        <v>7.88</v>
      </c>
      <c r="D127" s="286">
        <v>6.86</v>
      </c>
      <c r="G127" s="279">
        <v>0.4</v>
      </c>
      <c r="H127">
        <v>168</v>
      </c>
    </row>
    <row r="128" spans="1:8" ht="12.75">
      <c r="A128">
        <v>0.5</v>
      </c>
      <c r="B128" s="286">
        <v>2.025</v>
      </c>
      <c r="C128" s="286"/>
      <c r="D128" s="286"/>
      <c r="G128" s="279">
        <v>0.5</v>
      </c>
      <c r="H128">
        <v>203</v>
      </c>
    </row>
    <row r="129" spans="1:8" ht="12.75">
      <c r="A129">
        <v>0.6</v>
      </c>
      <c r="B129" s="286">
        <v>2.495</v>
      </c>
      <c r="C129" s="286">
        <v>7.51</v>
      </c>
      <c r="D129" s="286"/>
      <c r="G129" s="279">
        <v>0.6</v>
      </c>
      <c r="H129">
        <v>250</v>
      </c>
    </row>
    <row r="130" spans="1:8" ht="12.75">
      <c r="A130">
        <v>0.7</v>
      </c>
      <c r="B130" s="286">
        <v>2.425</v>
      </c>
      <c r="C130" s="286"/>
      <c r="D130" s="286"/>
      <c r="G130" s="279">
        <v>0.7</v>
      </c>
      <c r="H130">
        <v>243</v>
      </c>
    </row>
    <row r="131" spans="1:8" ht="12.75">
      <c r="A131">
        <v>0.8</v>
      </c>
      <c r="B131" s="286">
        <v>3.075</v>
      </c>
      <c r="C131" s="286">
        <v>8.79</v>
      </c>
      <c r="D131" s="286"/>
      <c r="G131" s="279">
        <v>0.8</v>
      </c>
      <c r="H131">
        <v>308</v>
      </c>
    </row>
    <row r="132" spans="1:8" ht="12.75">
      <c r="A132">
        <v>0.9</v>
      </c>
      <c r="B132" s="286">
        <v>2.975</v>
      </c>
      <c r="C132" s="286"/>
      <c r="D132" s="286"/>
      <c r="G132" s="279">
        <v>0.9</v>
      </c>
      <c r="H132">
        <v>298</v>
      </c>
    </row>
    <row r="133" spans="1:8" ht="12.75">
      <c r="A133">
        <v>1</v>
      </c>
      <c r="B133" s="286">
        <v>3.565</v>
      </c>
      <c r="C133" s="286">
        <v>9.09</v>
      </c>
      <c r="D133" s="286">
        <v>8.72</v>
      </c>
      <c r="G133" s="279">
        <v>1</v>
      </c>
      <c r="H133">
        <v>357</v>
      </c>
    </row>
    <row r="134" spans="1:8" ht="12.75">
      <c r="A134">
        <v>1.1</v>
      </c>
      <c r="B134" s="286">
        <v>3.665</v>
      </c>
      <c r="C134" s="286"/>
      <c r="D134" s="286"/>
      <c r="G134" s="279">
        <v>1.1</v>
      </c>
      <c r="H134">
        <v>367</v>
      </c>
    </row>
    <row r="135" spans="1:8" ht="12.75">
      <c r="A135">
        <v>1.2</v>
      </c>
      <c r="B135" s="286">
        <v>4.225</v>
      </c>
      <c r="C135" s="286">
        <v>9.27</v>
      </c>
      <c r="D135" s="286"/>
      <c r="G135" s="279">
        <v>1.2</v>
      </c>
      <c r="H135">
        <v>423</v>
      </c>
    </row>
    <row r="136" spans="1:8" ht="12.75">
      <c r="A136">
        <v>1.3</v>
      </c>
      <c r="B136" s="286">
        <v>4.155</v>
      </c>
      <c r="C136" s="286"/>
      <c r="D136" s="286"/>
      <c r="G136" s="279">
        <v>1.3</v>
      </c>
      <c r="H136">
        <v>416</v>
      </c>
    </row>
    <row r="137" spans="1:8" ht="12.75">
      <c r="A137">
        <v>1.4</v>
      </c>
      <c r="B137" s="286">
        <v>4.365</v>
      </c>
      <c r="C137" s="286">
        <v>10.35</v>
      </c>
      <c r="D137" s="286">
        <v>8.96</v>
      </c>
      <c r="G137" s="279">
        <v>1.4</v>
      </c>
      <c r="H137">
        <v>437</v>
      </c>
    </row>
    <row r="138" spans="1:8" ht="12.75">
      <c r="A138">
        <v>1.5</v>
      </c>
      <c r="B138" s="286">
        <v>4.525</v>
      </c>
      <c r="C138" s="286"/>
      <c r="D138" s="286"/>
      <c r="G138" s="279">
        <v>1.5</v>
      </c>
      <c r="H138">
        <v>453</v>
      </c>
    </row>
    <row r="139" spans="1:8" ht="12.75">
      <c r="A139">
        <v>1.6</v>
      </c>
      <c r="B139" s="286">
        <v>5.665</v>
      </c>
      <c r="C139" s="286">
        <v>10.18</v>
      </c>
      <c r="D139" s="286"/>
      <c r="G139" s="279">
        <v>1.6</v>
      </c>
      <c r="H139">
        <v>567</v>
      </c>
    </row>
    <row r="140" spans="1:8" ht="12.75">
      <c r="A140">
        <v>1.7</v>
      </c>
      <c r="B140" s="286">
        <v>5.465</v>
      </c>
      <c r="C140" s="286"/>
      <c r="D140" s="286"/>
      <c r="G140" s="279">
        <v>1.7</v>
      </c>
      <c r="H140">
        <v>547</v>
      </c>
    </row>
    <row r="141" spans="1:8" ht="12.75">
      <c r="A141">
        <v>1.8</v>
      </c>
      <c r="B141" s="286">
        <v>5.885</v>
      </c>
      <c r="C141" s="286">
        <v>10.59</v>
      </c>
      <c r="D141" s="286">
        <v>10.95</v>
      </c>
      <c r="G141" s="279">
        <v>1.8</v>
      </c>
      <c r="H141">
        <v>589</v>
      </c>
    </row>
    <row r="142" spans="1:8" ht="12.75">
      <c r="A142">
        <v>1.9</v>
      </c>
      <c r="B142" s="286">
        <v>5.855</v>
      </c>
      <c r="C142" s="286"/>
      <c r="D142" s="286"/>
      <c r="G142" s="279">
        <v>1.9</v>
      </c>
      <c r="H142">
        <v>586</v>
      </c>
    </row>
    <row r="143" spans="1:8" ht="12.75">
      <c r="A143">
        <v>2</v>
      </c>
      <c r="B143" s="286">
        <v>5.855</v>
      </c>
      <c r="C143" s="286">
        <v>11.56</v>
      </c>
      <c r="D143" s="286">
        <v>11.43</v>
      </c>
      <c r="G143" s="279">
        <v>2</v>
      </c>
      <c r="H143">
        <v>586</v>
      </c>
    </row>
    <row r="144" spans="1:8" ht="12.75">
      <c r="A144">
        <v>2.1</v>
      </c>
      <c r="B144" s="286">
        <v>6.725</v>
      </c>
      <c r="C144" s="286">
        <v>11.04</v>
      </c>
      <c r="D144" s="286"/>
      <c r="G144" s="279">
        <v>2.1</v>
      </c>
      <c r="H144">
        <v>673</v>
      </c>
    </row>
    <row r="145" spans="1:8" ht="12.75">
      <c r="A145">
        <v>2.2</v>
      </c>
      <c r="B145" s="286">
        <v>6.355</v>
      </c>
      <c r="C145" s="286">
        <v>11.64</v>
      </c>
      <c r="D145" s="286">
        <v>11.24</v>
      </c>
      <c r="G145" s="279">
        <v>2.2</v>
      </c>
      <c r="H145">
        <v>636</v>
      </c>
    </row>
    <row r="146" spans="1:8" ht="12.75">
      <c r="A146">
        <v>2.3</v>
      </c>
      <c r="B146" s="286">
        <v>6.465</v>
      </c>
      <c r="C146" s="286"/>
      <c r="D146" s="286"/>
      <c r="G146" s="279">
        <v>2.3</v>
      </c>
      <c r="H146">
        <v>647</v>
      </c>
    </row>
    <row r="147" spans="1:8" ht="12.75">
      <c r="A147">
        <v>2.4</v>
      </c>
      <c r="B147" s="286">
        <v>6.415</v>
      </c>
      <c r="C147" s="286">
        <v>11.24</v>
      </c>
      <c r="D147" s="286">
        <v>11.3</v>
      </c>
      <c r="G147" s="279">
        <v>2.4</v>
      </c>
      <c r="H147">
        <v>642</v>
      </c>
    </row>
    <row r="148" spans="1:8" ht="12.75">
      <c r="A148">
        <v>2.5</v>
      </c>
      <c r="B148" s="286">
        <v>6.965</v>
      </c>
      <c r="C148" s="286">
        <v>12.03</v>
      </c>
      <c r="D148" s="286">
        <v>11.31</v>
      </c>
      <c r="G148" s="279">
        <v>2.5</v>
      </c>
      <c r="H148">
        <v>697</v>
      </c>
    </row>
    <row r="149" spans="1:8" ht="12.75">
      <c r="A149">
        <v>2.6</v>
      </c>
      <c r="B149" s="286">
        <v>5.855</v>
      </c>
      <c r="C149" s="286">
        <v>12.21</v>
      </c>
      <c r="D149" s="286">
        <v>11.16</v>
      </c>
      <c r="G149" s="279">
        <v>2.6</v>
      </c>
      <c r="H149">
        <v>586</v>
      </c>
    </row>
    <row r="150" spans="1:8" ht="12.75">
      <c r="A150">
        <v>2.7</v>
      </c>
      <c r="B150" s="286">
        <v>6.335</v>
      </c>
      <c r="C150" s="286"/>
      <c r="D150" s="286">
        <v>10.93</v>
      </c>
      <c r="G150" s="279">
        <v>2.7</v>
      </c>
      <c r="H150">
        <v>634</v>
      </c>
    </row>
    <row r="151" spans="1:8" ht="12.75">
      <c r="A151">
        <v>2.8</v>
      </c>
      <c r="B151" s="286">
        <v>6.435</v>
      </c>
      <c r="C151" s="286">
        <v>11.8</v>
      </c>
      <c r="D151" s="286"/>
      <c r="G151" s="279">
        <v>2.8</v>
      </c>
      <c r="H151">
        <v>644</v>
      </c>
    </row>
    <row r="152" spans="1:8" ht="12.75">
      <c r="A152">
        <v>2.9</v>
      </c>
      <c r="B152" s="286">
        <v>6.385</v>
      </c>
      <c r="C152" s="286"/>
      <c r="D152" s="286"/>
      <c r="G152" s="279">
        <v>2.9</v>
      </c>
      <c r="H152">
        <v>639</v>
      </c>
    </row>
    <row r="153" spans="1:8" ht="12.75">
      <c r="A153">
        <v>3</v>
      </c>
      <c r="B153" s="286">
        <v>6.435</v>
      </c>
      <c r="C153" s="286">
        <v>11.58</v>
      </c>
      <c r="D153" s="286">
        <v>11.08</v>
      </c>
      <c r="G153" s="279">
        <v>3</v>
      </c>
      <c r="H153">
        <v>644</v>
      </c>
    </row>
    <row r="154" spans="1:8" ht="12.75">
      <c r="A154">
        <v>3.1</v>
      </c>
      <c r="B154" s="286">
        <v>6.615</v>
      </c>
      <c r="C154" s="286">
        <v>11.5</v>
      </c>
      <c r="D154" s="286"/>
      <c r="G154" s="279">
        <v>3.1</v>
      </c>
      <c r="H154">
        <v>662</v>
      </c>
    </row>
    <row r="155" spans="1:8" ht="12.75">
      <c r="A155">
        <v>3.2</v>
      </c>
      <c r="B155" s="286">
        <v>7.415</v>
      </c>
      <c r="C155" s="286">
        <v>11.02</v>
      </c>
      <c r="D155" s="286">
        <v>10.79</v>
      </c>
      <c r="G155" s="279">
        <v>3.2</v>
      </c>
      <c r="H155">
        <v>742</v>
      </c>
    </row>
    <row r="156" spans="1:8" ht="12.75">
      <c r="A156">
        <v>3.3</v>
      </c>
      <c r="B156" s="286">
        <v>5.535</v>
      </c>
      <c r="C156" s="286"/>
      <c r="D156" s="286"/>
      <c r="G156" s="279">
        <v>3.3</v>
      </c>
      <c r="H156">
        <v>554</v>
      </c>
    </row>
    <row r="157" spans="1:8" ht="12.75">
      <c r="A157">
        <v>3.4</v>
      </c>
      <c r="B157" s="286">
        <v>5.865</v>
      </c>
      <c r="C157" s="286">
        <v>11.07</v>
      </c>
      <c r="D157" s="286"/>
      <c r="G157" s="279">
        <v>3.4</v>
      </c>
      <c r="H157">
        <v>587</v>
      </c>
    </row>
    <row r="158" spans="1:8" ht="12.75">
      <c r="A158">
        <v>3.5</v>
      </c>
      <c r="B158" s="286">
        <v>5.465</v>
      </c>
      <c r="C158" s="286"/>
      <c r="D158" s="286"/>
      <c r="G158" s="279">
        <v>3.5</v>
      </c>
      <c r="H158">
        <v>547</v>
      </c>
    </row>
    <row r="159" spans="1:8" ht="12.75">
      <c r="A159">
        <v>3.6</v>
      </c>
      <c r="B159" s="286">
        <v>5.415</v>
      </c>
      <c r="C159" s="286">
        <v>11.16</v>
      </c>
      <c r="D159" s="286"/>
      <c r="G159" s="279">
        <v>3.6</v>
      </c>
      <c r="H159">
        <v>542</v>
      </c>
    </row>
    <row r="160" spans="1:8" ht="12.75">
      <c r="A160">
        <v>3.7</v>
      </c>
      <c r="B160" s="286">
        <v>6.055</v>
      </c>
      <c r="C160" s="286"/>
      <c r="D160" s="286"/>
      <c r="G160" s="279">
        <v>3.7</v>
      </c>
      <c r="H160">
        <v>606</v>
      </c>
    </row>
    <row r="161" spans="1:8" ht="12.75">
      <c r="A161">
        <v>3.8</v>
      </c>
      <c r="B161" s="286">
        <v>5.995</v>
      </c>
      <c r="C161" s="286">
        <v>11.33</v>
      </c>
      <c r="D161" s="286"/>
      <c r="G161" s="279">
        <v>3.8</v>
      </c>
      <c r="H161">
        <v>600</v>
      </c>
    </row>
    <row r="162" spans="1:8" ht="12.75">
      <c r="A162">
        <v>3.9</v>
      </c>
      <c r="B162" s="286">
        <v>5.605</v>
      </c>
      <c r="C162" s="286"/>
      <c r="D162" s="286"/>
      <c r="G162" s="279">
        <v>3.9</v>
      </c>
      <c r="H162">
        <v>561</v>
      </c>
    </row>
    <row r="163" spans="1:8" ht="12.75">
      <c r="A163">
        <v>4</v>
      </c>
      <c r="B163" s="286">
        <v>4.885</v>
      </c>
      <c r="C163" s="286">
        <v>10.12</v>
      </c>
      <c r="D163" s="286">
        <v>10.04</v>
      </c>
      <c r="G163" s="279">
        <v>4</v>
      </c>
      <c r="H163">
        <v>489</v>
      </c>
    </row>
    <row r="164" spans="1:8" ht="12.75">
      <c r="A164">
        <v>4.1</v>
      </c>
      <c r="B164" s="286">
        <v>4.735</v>
      </c>
      <c r="C164" s="286"/>
      <c r="D164" s="286"/>
      <c r="G164" s="279">
        <v>4.1</v>
      </c>
      <c r="H164">
        <v>474</v>
      </c>
    </row>
    <row r="165" spans="1:8" ht="12.75">
      <c r="A165">
        <v>4.2</v>
      </c>
      <c r="B165" s="286">
        <v>4.165</v>
      </c>
      <c r="C165" s="286">
        <v>9.49</v>
      </c>
      <c r="D165" s="286"/>
      <c r="G165" s="279">
        <v>4.2</v>
      </c>
      <c r="H165">
        <v>417</v>
      </c>
    </row>
    <row r="166" spans="1:8" ht="12.75">
      <c r="A166">
        <v>4.3</v>
      </c>
      <c r="B166" s="286">
        <v>4.505</v>
      </c>
      <c r="C166" s="286"/>
      <c r="D166" s="286"/>
      <c r="G166" s="279">
        <v>4.3</v>
      </c>
      <c r="H166">
        <v>451</v>
      </c>
    </row>
    <row r="167" spans="1:8" ht="12.75">
      <c r="A167">
        <v>4.4</v>
      </c>
      <c r="B167" s="286">
        <v>4.015</v>
      </c>
      <c r="C167" s="286">
        <v>9.23</v>
      </c>
      <c r="D167" s="286"/>
      <c r="G167" s="279">
        <v>4.4</v>
      </c>
      <c r="H167">
        <v>402</v>
      </c>
    </row>
    <row r="168" spans="1:8" ht="12.75">
      <c r="A168">
        <v>4.5</v>
      </c>
      <c r="B168" s="286">
        <v>3.505</v>
      </c>
      <c r="C168" s="286"/>
      <c r="D168" s="286"/>
      <c r="G168" s="279">
        <v>4.5</v>
      </c>
      <c r="H168">
        <v>351</v>
      </c>
    </row>
    <row r="169" spans="1:8" ht="12.75">
      <c r="A169">
        <v>4.6</v>
      </c>
      <c r="B169" s="286">
        <v>3.235</v>
      </c>
      <c r="C169" s="286">
        <v>8.71</v>
      </c>
      <c r="D169" s="286"/>
      <c r="G169" s="279">
        <v>4.6</v>
      </c>
      <c r="H169">
        <v>324</v>
      </c>
    </row>
    <row r="170" spans="1:8" ht="12.75">
      <c r="A170">
        <v>4.7</v>
      </c>
      <c r="B170" s="286">
        <v>3.855</v>
      </c>
      <c r="C170" s="286"/>
      <c r="D170" s="286"/>
      <c r="G170" s="279">
        <v>4.7</v>
      </c>
      <c r="H170">
        <v>386</v>
      </c>
    </row>
    <row r="171" spans="1:8" ht="12.75">
      <c r="A171">
        <v>4.8</v>
      </c>
      <c r="B171" s="286">
        <v>2.875</v>
      </c>
      <c r="C171" s="286">
        <v>8.53</v>
      </c>
      <c r="D171" s="286"/>
      <c r="G171" s="279">
        <v>4.8</v>
      </c>
      <c r="H171">
        <v>288</v>
      </c>
    </row>
    <row r="172" spans="1:8" ht="12.75">
      <c r="A172">
        <v>4.9</v>
      </c>
      <c r="B172" s="286">
        <v>3.145</v>
      </c>
      <c r="C172" s="286"/>
      <c r="D172" s="286"/>
      <c r="G172" s="279">
        <v>4.9</v>
      </c>
      <c r="H172">
        <v>315</v>
      </c>
    </row>
    <row r="173" spans="1:8" ht="12.75">
      <c r="A173">
        <v>5</v>
      </c>
      <c r="B173" s="286">
        <v>2.605</v>
      </c>
      <c r="C173" s="286">
        <v>7.47</v>
      </c>
      <c r="D173" s="286">
        <v>6.91</v>
      </c>
      <c r="G173" s="279">
        <v>5</v>
      </c>
      <c r="H173">
        <v>261</v>
      </c>
    </row>
    <row r="174" spans="1:8" ht="12.75">
      <c r="A174">
        <v>5.1</v>
      </c>
      <c r="B174" s="286">
        <v>3.015</v>
      </c>
      <c r="C174" s="286"/>
      <c r="D174" s="286"/>
      <c r="G174" s="279">
        <v>5.1</v>
      </c>
      <c r="H174">
        <v>302</v>
      </c>
    </row>
    <row r="175" spans="1:8" ht="12.75">
      <c r="A175">
        <v>5.2</v>
      </c>
      <c r="B175" s="286">
        <v>1.925</v>
      </c>
      <c r="C175" s="286">
        <v>7.43</v>
      </c>
      <c r="D175" s="286"/>
      <c r="G175" s="279">
        <v>5.2</v>
      </c>
      <c r="H175">
        <v>193</v>
      </c>
    </row>
    <row r="176" spans="1:8" ht="12.75">
      <c r="A176">
        <v>5.3</v>
      </c>
      <c r="B176" s="286">
        <v>1.385</v>
      </c>
      <c r="C176" s="286"/>
      <c r="D176" s="286"/>
      <c r="G176" s="279">
        <v>5.3</v>
      </c>
      <c r="H176">
        <v>139</v>
      </c>
    </row>
    <row r="177" spans="1:8" ht="12.75">
      <c r="A177">
        <v>5.4</v>
      </c>
      <c r="B177" s="286">
        <v>1.875</v>
      </c>
      <c r="C177" s="286">
        <v>7.03</v>
      </c>
      <c r="D177" s="286"/>
      <c r="G177" s="279">
        <v>5.4</v>
      </c>
      <c r="H177">
        <v>188</v>
      </c>
    </row>
    <row r="178" spans="1:8" ht="12.75">
      <c r="A178">
        <v>5.5</v>
      </c>
      <c r="B178" s="286">
        <v>1.055</v>
      </c>
      <c r="C178" s="286"/>
      <c r="D178" s="286"/>
      <c r="G178" s="279">
        <v>5.5</v>
      </c>
      <c r="H178">
        <v>106</v>
      </c>
    </row>
    <row r="179" spans="1:8" ht="12.75">
      <c r="A179">
        <v>5.6</v>
      </c>
      <c r="B179" s="286">
        <v>0.765</v>
      </c>
      <c r="C179" s="286">
        <v>6.29</v>
      </c>
      <c r="D179" s="286"/>
      <c r="G179" s="279">
        <v>5.6</v>
      </c>
      <c r="H179">
        <v>77</v>
      </c>
    </row>
    <row r="180" spans="1:8" ht="12.75">
      <c r="A180">
        <v>5.7</v>
      </c>
      <c r="B180" s="286">
        <v>0.795</v>
      </c>
      <c r="C180" s="286"/>
      <c r="D180" s="286"/>
      <c r="G180" s="279">
        <v>5.7</v>
      </c>
      <c r="H180">
        <v>80</v>
      </c>
    </row>
    <row r="181" spans="1:8" ht="12.75">
      <c r="A181">
        <v>5.8</v>
      </c>
      <c r="B181" s="286">
        <v>0.9049999999999994</v>
      </c>
      <c r="C181" s="286"/>
      <c r="D181" s="286"/>
      <c r="G181" s="279">
        <v>5.8</v>
      </c>
      <c r="H181">
        <v>91</v>
      </c>
    </row>
    <row r="182" spans="1:8" ht="12.75">
      <c r="A182">
        <v>5.9</v>
      </c>
      <c r="B182" s="286">
        <v>0.415</v>
      </c>
      <c r="C182" s="286"/>
      <c r="D182" s="286"/>
      <c r="G182" s="279">
        <v>5.9</v>
      </c>
      <c r="H182">
        <v>42</v>
      </c>
    </row>
    <row r="183" spans="1:8" ht="12.75">
      <c r="A183">
        <v>6</v>
      </c>
      <c r="B183" s="286">
        <v>0.6949999999999994</v>
      </c>
      <c r="C183" s="286"/>
      <c r="D183" s="286">
        <v>5.18</v>
      </c>
      <c r="G183" s="279">
        <v>6</v>
      </c>
      <c r="H183">
        <v>70</v>
      </c>
    </row>
  </sheetData>
  <mergeCells count="83">
    <mergeCell ref="J80:K80"/>
    <mergeCell ref="L80:M80"/>
    <mergeCell ref="A81:B81"/>
    <mergeCell ref="I81:J81"/>
    <mergeCell ref="F72:G72"/>
    <mergeCell ref="F73:G73"/>
    <mergeCell ref="B80:C80"/>
    <mergeCell ref="D80:E80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F12:G12"/>
    <mergeCell ref="F13:G13"/>
    <mergeCell ref="F14:G14"/>
    <mergeCell ref="F15:G15"/>
    <mergeCell ref="F9:G9"/>
    <mergeCell ref="N9:O9"/>
    <mergeCell ref="F10:G10"/>
    <mergeCell ref="F11:G11"/>
    <mergeCell ref="L6:M6"/>
    <mergeCell ref="J7:K7"/>
    <mergeCell ref="L7:M7"/>
    <mergeCell ref="B8:E8"/>
    <mergeCell ref="J8:K8"/>
    <mergeCell ref="L8:M8"/>
    <mergeCell ref="A5:B5"/>
    <mergeCell ref="I5:J5"/>
    <mergeCell ref="B6:C6"/>
    <mergeCell ref="D6:E6"/>
    <mergeCell ref="J6:K6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2005-03-14T09:29:05Z</cp:lastPrinted>
  <dcterms:created xsi:type="dcterms:W3CDTF">2004-06-04T09:20:24Z</dcterms:created>
  <dcterms:modified xsi:type="dcterms:W3CDTF">2005-07-12T15:17:32Z</dcterms:modified>
  <cp:category/>
  <cp:version/>
  <cp:contentType/>
  <cp:contentStatus/>
</cp:coreProperties>
</file>