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0"/>
  </bookViews>
  <sheets>
    <sheet name="Panel" sheetId="1" r:id="rId1"/>
    <sheet name="Modul" sheetId="2" r:id="rId2"/>
    <sheet name="Tabelle1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C26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bad connector?</t>
        </r>
      </text>
    </comment>
  </commentList>
</comments>
</file>

<file path=xl/comments2.xml><?xml version="1.0" encoding="utf-8"?>
<comments xmlns="http://schemas.openxmlformats.org/spreadsheetml/2006/main">
  <authors>
    <author>Iuri Bagaturia</author>
  </authors>
  <commentList>
    <comment ref="AT11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9"/>
            <rFont val="Symbol"/>
            <family val="1"/>
          </rPr>
          <t>D</t>
        </r>
        <r>
          <rPr>
            <b/>
            <i/>
            <sz val="10"/>
            <rFont val="Tahoma"/>
            <family val="2"/>
          </rPr>
          <t>P</t>
        </r>
        <r>
          <rPr>
            <sz val="8"/>
            <rFont val="Tahoma"/>
            <family val="0"/>
          </rPr>
          <t>=</t>
        </r>
        <r>
          <rPr>
            <b/>
            <i/>
            <sz val="10"/>
            <rFont val="Tahoma"/>
            <family val="2"/>
          </rPr>
          <t>K</t>
        </r>
        <r>
          <rPr>
            <sz val="7"/>
            <rFont val="Tahoma"/>
            <family val="2"/>
          </rPr>
          <t>x</t>
        </r>
        <r>
          <rPr>
            <b/>
            <i/>
            <sz val="10"/>
            <rFont val="Tahoma"/>
            <family val="2"/>
          </rPr>
          <t>J</t>
        </r>
      </text>
    </comment>
  </commentList>
</comments>
</file>

<file path=xl/sharedStrings.xml><?xml version="1.0" encoding="utf-8"?>
<sst xmlns="http://schemas.openxmlformats.org/spreadsheetml/2006/main" count="174" uniqueCount="91">
  <si>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</si>
  <si>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</si>
  <si>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</si>
  <si>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</si>
  <si>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</si>
  <si>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</si>
  <si>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</si>
  <si>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</si>
  <si>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</si>
  <si>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</si>
  <si>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</si>
  <si>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</si>
  <si>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</si>
  <si>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</si>
  <si>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</si>
  <si>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</si>
  <si>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</si>
  <si>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</si>
  <si>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</si>
  <si>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</si>
  <si>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</si>
  <si>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</si>
  <si>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</si>
  <si>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</si>
  <si>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</si>
  <si>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</si>
  <si>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</si>
  <si>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</si>
  <si>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</si>
  <si>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</si>
  <si>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</si>
  <si>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</si>
  <si>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</si>
  <si>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</si>
  <si>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</si>
  <si>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</si>
  <si>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</si>
  <si>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</si>
  <si>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</si>
  <si>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</si>
  <si>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1520 V</t>
  </si>
  <si>
    <t>AU-</t>
  </si>
  <si>
    <t>BL-</t>
  </si>
  <si>
    <t>Time , sec</t>
  </si>
  <si>
    <t>dP , mb</t>
  </si>
  <si>
    <r>
      <t xml:space="preserve">dP/dt </t>
    </r>
    <r>
      <rPr>
        <i/>
        <sz val="8"/>
        <rFont val="Arial"/>
        <family val="2"/>
      </rPr>
      <t>mbar/min</t>
    </r>
  </si>
  <si>
    <r>
      <t>AL</t>
    </r>
    <r>
      <rPr>
        <sz val="7"/>
        <rFont val="Arial"/>
        <family val="2"/>
      </rPr>
      <t>-126.5 cm</t>
    </r>
  </si>
  <si>
    <r>
      <t>AU-</t>
    </r>
    <r>
      <rPr>
        <sz val="7"/>
        <rFont val="Arial"/>
        <family val="2"/>
      </rPr>
      <t>126,5 cm</t>
    </r>
  </si>
  <si>
    <r>
      <t>BL</t>
    </r>
    <r>
      <rPr>
        <sz val="7"/>
        <rFont val="Arial"/>
        <family val="2"/>
      </rPr>
      <t>-126,5 cm</t>
    </r>
  </si>
  <si>
    <r>
      <t>BU</t>
    </r>
    <r>
      <rPr>
        <sz val="7"/>
        <rFont val="Arial"/>
        <family val="2"/>
      </rPr>
      <t>-126,5 cm</t>
    </r>
  </si>
  <si>
    <t>AL-</t>
  </si>
  <si>
    <t>BU_</t>
  </si>
  <si>
    <t>BL-03</t>
  </si>
  <si>
    <t>FM_Hd_10</t>
  </si>
  <si>
    <t>B172</t>
  </si>
  <si>
    <t>A174</t>
  </si>
  <si>
    <t>B_172</t>
  </si>
  <si>
    <t>A_174</t>
  </si>
  <si>
    <t>MODULE    FM_Hd_10</t>
  </si>
  <si>
    <t>MODULE   FM_Hd_10</t>
  </si>
  <si>
    <t>Humidity Test</t>
  </si>
  <si>
    <t>Date&amp;Time</t>
  </si>
  <si>
    <t>Gas flow rate</t>
  </si>
  <si>
    <r>
      <t>D</t>
    </r>
    <r>
      <rPr>
        <b/>
        <i/>
        <sz val="8"/>
        <rFont val="Arial"/>
        <family val="2"/>
      </rPr>
      <t>P , mb</t>
    </r>
  </si>
  <si>
    <t>Module Humidity , ppm</t>
  </si>
  <si>
    <t>Module Humidity , %</t>
  </si>
  <si>
    <r>
      <t xml:space="preserve">Gas </t>
    </r>
    <r>
      <rPr>
        <b/>
        <i/>
        <sz val="9"/>
        <rFont val="Arial"/>
        <family val="2"/>
      </rPr>
      <t xml:space="preserve">t </t>
    </r>
    <r>
      <rPr>
        <b/>
        <i/>
        <sz val="8"/>
        <rFont val="Arial"/>
        <family val="2"/>
      </rPr>
      <t>, C</t>
    </r>
    <r>
      <rPr>
        <b/>
        <i/>
        <vertAlign val="superscript"/>
        <sz val="8"/>
        <rFont val="Arial"/>
        <family val="2"/>
      </rPr>
      <t>o</t>
    </r>
  </si>
  <si>
    <t>Air Humidity , %</t>
  </si>
  <si>
    <r>
      <t xml:space="preserve">Air </t>
    </r>
    <r>
      <rPr>
        <b/>
        <i/>
        <sz val="9"/>
        <rFont val="Arial"/>
        <family val="2"/>
      </rPr>
      <t xml:space="preserve">t </t>
    </r>
    <r>
      <rPr>
        <b/>
        <i/>
        <sz val="8"/>
        <rFont val="Arial"/>
        <family val="2"/>
      </rPr>
      <t>, C</t>
    </r>
    <r>
      <rPr>
        <b/>
        <i/>
        <vertAlign val="superscript"/>
        <sz val="8"/>
        <rFont val="Arial"/>
        <family val="2"/>
      </rPr>
      <t>o</t>
    </r>
  </si>
  <si>
    <r>
      <t>D</t>
    </r>
    <r>
      <rPr>
        <b/>
        <i/>
        <sz val="8"/>
        <rFont val="Arial"/>
        <family val="2"/>
      </rPr>
      <t>t, min</t>
    </r>
  </si>
  <si>
    <t>Gas flow , L</t>
  </si>
  <si>
    <t>Gas flow summ, L</t>
  </si>
  <si>
    <t>Gas flow /Vm</t>
  </si>
  <si>
    <t>FM_10_AU</t>
  </si>
  <si>
    <t>Fe55</t>
  </si>
  <si>
    <t>Ar:CO2</t>
  </si>
  <si>
    <t>Pos.: 126</t>
  </si>
  <si>
    <t>Trsh.: -30 mV</t>
  </si>
  <si>
    <t>AU2</t>
  </si>
  <si>
    <t>AU3</t>
  </si>
  <si>
    <t>AU4</t>
  </si>
  <si>
    <t xml:space="preserve">AU5 </t>
  </si>
  <si>
    <r>
      <t>U ,</t>
    </r>
    <r>
      <rPr>
        <sz val="9"/>
        <rFont val="Arial"/>
        <family val="2"/>
      </rPr>
      <t xml:space="preserve"> kV</t>
    </r>
  </si>
  <si>
    <r>
      <t>I</t>
    </r>
    <r>
      <rPr>
        <b/>
        <vertAlign val="subscript"/>
        <sz val="10"/>
        <rFont val="Arial"/>
        <family val="2"/>
      </rPr>
      <t xml:space="preserve">AU 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</si>
  <si>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r>
      <t xml:space="preserve">Gas flow , </t>
    </r>
    <r>
      <rPr>
        <b/>
        <i/>
        <sz val="7"/>
        <rFont val="Arial"/>
        <family val="2"/>
      </rPr>
      <t>L</t>
    </r>
  </si>
  <si>
    <r>
      <t>D</t>
    </r>
    <r>
      <rPr>
        <b/>
        <sz val="8"/>
        <rFont val="Arial"/>
        <family val="2"/>
      </rPr>
      <t>P ,</t>
    </r>
    <r>
      <rPr>
        <b/>
        <sz val="7"/>
        <rFont val="Arial"/>
        <family val="2"/>
      </rPr>
      <t xml:space="preserve"> mb</t>
    </r>
  </si>
  <si>
    <t>K</t>
  </si>
  <si>
    <t>Dark Pulse Rate</t>
  </si>
  <si>
    <t>Pulse Rate</t>
  </si>
  <si>
    <t>Hz</t>
  </si>
  <si>
    <r>
      <t>N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 &amp; stinles still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</si>
</sst>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  <numFmt numFmtId="173" formatCode="d/m/yy\ h:mm;@"/>
    <numFmt numFmtId="174" formatCode="mmm\ yyyy"/>
    <numFmt numFmtId="175" formatCode="h:mm;@"/>
    <numFmt numFmtId="176" formatCode="[h]:mm:ss;@"/>
    <numFmt numFmtId="177" formatCode="0.0000000000"/>
    <numFmt numFmtId="178" formatCode="0.00000000000"/>
  </numFmts>
  <fonts count="7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8.25"/>
      <name val="Arial"/>
      <family val="2"/>
    </font>
    <font>
      <sz val="7.25"/>
      <name val="Arial"/>
      <family val="2"/>
    </font>
    <font>
      <b/>
      <sz val="8"/>
      <color indexed="16"/>
      <name val="Arial"/>
      <family val="2"/>
    </font>
    <font>
      <sz val="11.5"/>
      <name val="Arial"/>
      <family val="0"/>
    </font>
    <font>
      <sz val="8.25"/>
      <name val="Arial"/>
      <family val="2"/>
    </font>
    <font>
      <sz val="12"/>
      <name val="Arial"/>
      <family val="0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b/>
      <sz val="8"/>
      <color indexed="10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0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vertAlign val="subscript"/>
      <sz val="8.2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vertAlign val="superscript"/>
      <sz val="11"/>
      <name val="Arial"/>
      <family val="2"/>
    </font>
    <font>
      <b/>
      <i/>
      <vertAlign val="superscript"/>
      <sz val="8"/>
      <name val="Arial"/>
      <family val="2"/>
    </font>
    <font>
      <i/>
      <sz val="7"/>
      <name val="Arial"/>
      <family val="2"/>
    </font>
    <font>
      <b/>
      <i/>
      <sz val="9"/>
      <color indexed="17"/>
      <name val="Arial"/>
      <family val="2"/>
    </font>
    <font>
      <sz val="9"/>
      <color indexed="12"/>
      <name val="Arial"/>
      <family val="0"/>
    </font>
    <font>
      <sz val="9"/>
      <color indexed="52"/>
      <name val="Arial"/>
      <family val="0"/>
    </font>
    <font>
      <sz val="9"/>
      <color indexed="10"/>
      <name val="Arial"/>
      <family val="0"/>
    </font>
    <font>
      <b/>
      <sz val="7.75"/>
      <name val="Arial"/>
      <family val="2"/>
    </font>
    <font>
      <b/>
      <sz val="8.75"/>
      <name val="Arial"/>
      <family val="2"/>
    </font>
    <font>
      <b/>
      <vertAlign val="subscript"/>
      <sz val="8.75"/>
      <name val="Arial"/>
      <family val="2"/>
    </font>
    <font>
      <sz val="10"/>
      <name val="Symbol"/>
      <family val="1"/>
    </font>
    <font>
      <b/>
      <vertAlign val="subscript"/>
      <sz val="10"/>
      <name val="Arial"/>
      <family val="2"/>
    </font>
    <font>
      <b/>
      <i/>
      <sz val="11"/>
      <name val="Arial"/>
      <family val="2"/>
    </font>
    <font>
      <b/>
      <vertAlign val="superscript"/>
      <sz val="9"/>
      <name val="Arial"/>
      <family val="2"/>
    </font>
    <font>
      <b/>
      <sz val="8.5"/>
      <name val="Arial"/>
      <family val="2"/>
    </font>
    <font>
      <sz val="6.5"/>
      <name val="Arial"/>
      <family val="2"/>
    </font>
    <font>
      <b/>
      <sz val="10"/>
      <name val="Symbol"/>
      <family val="1"/>
    </font>
    <font>
      <b/>
      <sz val="8"/>
      <name val="Symbol"/>
      <family val="1"/>
    </font>
    <font>
      <vertAlign val="superscript"/>
      <sz val="9"/>
      <name val="Arial"/>
      <family val="2"/>
    </font>
    <font>
      <b/>
      <i/>
      <sz val="10"/>
      <name val="Symbol"/>
      <family val="1"/>
    </font>
    <font>
      <b/>
      <i/>
      <sz val="7"/>
      <name val="Arial"/>
      <family val="2"/>
    </font>
    <font>
      <b/>
      <i/>
      <sz val="9"/>
      <color indexed="12"/>
      <name val="Arial"/>
      <family val="2"/>
    </font>
    <font>
      <sz val="7"/>
      <name val="Tahoma"/>
      <family val="2"/>
    </font>
    <font>
      <b/>
      <i/>
      <sz val="10"/>
      <name val="Tahoma"/>
      <family val="2"/>
    </font>
    <font>
      <b/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27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right" vertical="center"/>
    </xf>
    <xf numFmtId="0" fontId="23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9" xfId="0" applyNumberFormat="1" applyFont="1" applyFill="1" applyBorder="1" applyAlignment="1">
      <alignment horizontal="center"/>
    </xf>
    <xf numFmtId="1" fontId="1" fillId="0" borderId="37" xfId="0" applyNumberFormat="1" applyFont="1" applyBorder="1" applyAlignment="1">
      <alignment/>
    </xf>
    <xf numFmtId="1" fontId="1" fillId="0" borderId="36" xfId="0" applyNumberFormat="1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43" xfId="0" applyFont="1" applyFill="1" applyBorder="1" applyAlignment="1">
      <alignment/>
    </xf>
    <xf numFmtId="0" fontId="22" fillId="2" borderId="44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4" fillId="3" borderId="48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0" fontId="24" fillId="3" borderId="50" xfId="0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7" fillId="4" borderId="53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3" borderId="60" xfId="0" applyFont="1" applyFill="1" applyBorder="1" applyAlignment="1">
      <alignment horizontal="center"/>
    </xf>
    <xf numFmtId="0" fontId="21" fillId="3" borderId="61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24" fillId="0" borderId="64" xfId="0" applyFont="1" applyBorder="1" applyAlignment="1">
      <alignment horizontal="center" vertical="center"/>
    </xf>
    <xf numFmtId="0" fontId="17" fillId="4" borderId="59" xfId="0" applyFont="1" applyFill="1" applyBorder="1" applyAlignment="1">
      <alignment horizontal="center" vertical="center"/>
    </xf>
    <xf numFmtId="165" fontId="35" fillId="2" borderId="65" xfId="0" applyNumberFormat="1" applyFont="1" applyFill="1" applyBorder="1" applyAlignment="1">
      <alignment horizontal="center"/>
    </xf>
    <xf numFmtId="165" fontId="35" fillId="2" borderId="66" xfId="0" applyNumberFormat="1" applyFont="1" applyFill="1" applyBorder="1" applyAlignment="1">
      <alignment horizontal="center"/>
    </xf>
    <xf numFmtId="165" fontId="35" fillId="2" borderId="6" xfId="0" applyNumberFormat="1" applyFont="1" applyFill="1" applyBorder="1" applyAlignment="1">
      <alignment horizontal="center"/>
    </xf>
    <xf numFmtId="165" fontId="35" fillId="2" borderId="67" xfId="0" applyNumberFormat="1" applyFont="1" applyFill="1" applyBorder="1" applyAlignment="1">
      <alignment horizontal="center"/>
    </xf>
    <xf numFmtId="165" fontId="35" fillId="2" borderId="68" xfId="0" applyNumberFormat="1" applyFont="1" applyFill="1" applyBorder="1" applyAlignment="1">
      <alignment horizontal="center"/>
    </xf>
    <xf numFmtId="165" fontId="35" fillId="2" borderId="8" xfId="0" applyNumberFormat="1" applyFont="1" applyFill="1" applyBorder="1" applyAlignment="1">
      <alignment horizontal="center"/>
    </xf>
    <xf numFmtId="165" fontId="35" fillId="2" borderId="69" xfId="0" applyNumberFormat="1" applyFont="1" applyFill="1" applyBorder="1" applyAlignment="1">
      <alignment horizontal="center"/>
    </xf>
    <xf numFmtId="165" fontId="35" fillId="2" borderId="70" xfId="0" applyNumberFormat="1" applyFont="1" applyFill="1" applyBorder="1" applyAlignment="1">
      <alignment horizontal="center"/>
    </xf>
    <xf numFmtId="165" fontId="35" fillId="2" borderId="10" xfId="0" applyNumberFormat="1" applyFont="1" applyFill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3" borderId="71" xfId="0" applyFont="1" applyFill="1" applyBorder="1" applyAlignment="1">
      <alignment horizontal="center"/>
    </xf>
    <xf numFmtId="1" fontId="1" fillId="0" borderId="72" xfId="0" applyNumberFormat="1" applyFont="1" applyBorder="1" applyAlignment="1">
      <alignment horizontal="center"/>
    </xf>
    <xf numFmtId="165" fontId="35" fillId="2" borderId="73" xfId="0" applyNumberFormat="1" applyFont="1" applyFill="1" applyBorder="1" applyAlignment="1">
      <alignment horizontal="center"/>
    </xf>
    <xf numFmtId="165" fontId="35" fillId="2" borderId="74" xfId="0" applyNumberFormat="1" applyFont="1" applyFill="1" applyBorder="1" applyAlignment="1">
      <alignment horizontal="center"/>
    </xf>
    <xf numFmtId="165" fontId="35" fillId="2" borderId="75" xfId="0" applyNumberFormat="1" applyFont="1" applyFill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42" fillId="3" borderId="78" xfId="0" applyFont="1" applyFill="1" applyBorder="1" applyAlignment="1">
      <alignment horizontal="left"/>
    </xf>
    <xf numFmtId="0" fontId="20" fillId="2" borderId="79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80" xfId="0" applyFont="1" applyFill="1" applyBorder="1" applyAlignment="1">
      <alignment horizontal="center"/>
    </xf>
    <xf numFmtId="0" fontId="24" fillId="3" borderId="81" xfId="0" applyFont="1" applyFill="1" applyBorder="1" applyAlignment="1">
      <alignment horizontal="center"/>
    </xf>
    <xf numFmtId="0" fontId="27" fillId="3" borderId="82" xfId="0" applyFont="1" applyFill="1" applyBorder="1" applyAlignment="1">
      <alignment horizontal="center"/>
    </xf>
    <xf numFmtId="0" fontId="24" fillId="3" borderId="83" xfId="0" applyFont="1" applyFill="1" applyBorder="1" applyAlignment="1">
      <alignment horizontal="center"/>
    </xf>
    <xf numFmtId="0" fontId="42" fillId="3" borderId="84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1" fontId="35" fillId="2" borderId="85" xfId="0" applyNumberFormat="1" applyFont="1" applyFill="1" applyBorder="1" applyAlignment="1">
      <alignment horizontal="center"/>
    </xf>
    <xf numFmtId="1" fontId="35" fillId="2" borderId="86" xfId="0" applyNumberFormat="1" applyFont="1" applyFill="1" applyBorder="1" applyAlignment="1">
      <alignment horizontal="center"/>
    </xf>
    <xf numFmtId="1" fontId="35" fillId="2" borderId="87" xfId="0" applyNumberFormat="1" applyFont="1" applyFill="1" applyBorder="1" applyAlignment="1">
      <alignment horizontal="center"/>
    </xf>
    <xf numFmtId="1" fontId="35" fillId="2" borderId="88" xfId="0" applyNumberFormat="1" applyFont="1" applyFill="1" applyBorder="1" applyAlignment="1">
      <alignment horizontal="center"/>
    </xf>
    <xf numFmtId="1" fontId="35" fillId="2" borderId="89" xfId="0" applyNumberFormat="1" applyFont="1" applyFill="1" applyBorder="1" applyAlignment="1">
      <alignment horizontal="center"/>
    </xf>
    <xf numFmtId="1" fontId="35" fillId="2" borderId="90" xfId="0" applyNumberFormat="1" applyFont="1" applyFill="1" applyBorder="1" applyAlignment="1">
      <alignment horizontal="center"/>
    </xf>
    <xf numFmtId="1" fontId="35" fillId="2" borderId="91" xfId="0" applyNumberFormat="1" applyFont="1" applyFill="1" applyBorder="1" applyAlignment="1">
      <alignment horizontal="center"/>
    </xf>
    <xf numFmtId="0" fontId="15" fillId="0" borderId="92" xfId="0" applyFont="1" applyBorder="1" applyAlignment="1">
      <alignment horizontal="right" vertical="center"/>
    </xf>
    <xf numFmtId="0" fontId="16" fillId="0" borderId="93" xfId="0" applyFont="1" applyBorder="1" applyAlignment="1">
      <alignment vertical="center"/>
    </xf>
    <xf numFmtId="0" fontId="43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23" fillId="3" borderId="43" xfId="0" applyFont="1" applyFill="1" applyBorder="1" applyAlignment="1">
      <alignment horizontal="left"/>
    </xf>
    <xf numFmtId="0" fontId="42" fillId="3" borderId="43" xfId="0" applyFont="1" applyFill="1" applyBorder="1" applyAlignment="1">
      <alignment horizontal="left"/>
    </xf>
    <xf numFmtId="0" fontId="23" fillId="3" borderId="50" xfId="0" applyFont="1" applyFill="1" applyBorder="1" applyAlignment="1">
      <alignment horizontal="left"/>
    </xf>
    <xf numFmtId="0" fontId="42" fillId="3" borderId="9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/>
    </xf>
    <xf numFmtId="165" fontId="13" fillId="0" borderId="35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1" fontId="13" fillId="0" borderId="96" xfId="0" applyNumberFormat="1" applyFont="1" applyFill="1" applyBorder="1" applyAlignment="1">
      <alignment horizontal="center" vertical="center"/>
    </xf>
    <xf numFmtId="165" fontId="13" fillId="0" borderId="95" xfId="0" applyNumberFormat="1" applyFont="1" applyFill="1" applyBorder="1" applyAlignment="1">
      <alignment horizontal="center" vertical="center"/>
    </xf>
    <xf numFmtId="0" fontId="13" fillId="0" borderId="9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165" fontId="13" fillId="0" borderId="98" xfId="0" applyNumberFormat="1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165" fontId="13" fillId="0" borderId="99" xfId="0" applyNumberFormat="1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1" fontId="13" fillId="0" borderId="99" xfId="0" applyNumberFormat="1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165" fontId="13" fillId="0" borderId="32" xfId="0" applyNumberFormat="1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165" fontId="13" fillId="0" borderId="96" xfId="0" applyNumberFormat="1" applyFont="1" applyFill="1" applyBorder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7" fillId="0" borderId="95" xfId="0" applyFont="1" applyBorder="1" applyAlignment="1">
      <alignment horizontal="center"/>
    </xf>
    <xf numFmtId="0" fontId="13" fillId="0" borderId="95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 horizontal="center" wrapText="1"/>
    </xf>
    <xf numFmtId="0" fontId="11" fillId="0" borderId="2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14" fontId="10" fillId="0" borderId="103" xfId="0" applyNumberFormat="1" applyFont="1" applyBorder="1" applyAlignment="1">
      <alignment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3" xfId="0" applyBorder="1" applyAlignment="1">
      <alignment/>
    </xf>
    <xf numFmtId="0" fontId="0" fillId="0" borderId="51" xfId="0" applyBorder="1" applyAlignment="1">
      <alignment/>
    </xf>
    <xf numFmtId="1" fontId="1" fillId="0" borderId="54" xfId="0" applyNumberFormat="1" applyFont="1" applyFill="1" applyBorder="1" applyAlignment="1">
      <alignment horizontal="center"/>
    </xf>
    <xf numFmtId="1" fontId="35" fillId="2" borderId="106" xfId="0" applyNumberFormat="1" applyFont="1" applyFill="1" applyBorder="1" applyAlignment="1">
      <alignment horizontal="center"/>
    </xf>
    <xf numFmtId="1" fontId="35" fillId="2" borderId="107" xfId="0" applyNumberFormat="1" applyFont="1" applyFill="1" applyBorder="1" applyAlignment="1">
      <alignment horizontal="center"/>
    </xf>
    <xf numFmtId="1" fontId="35" fillId="2" borderId="108" xfId="0" applyNumberFormat="1" applyFont="1" applyFill="1" applyBorder="1" applyAlignment="1">
      <alignment horizontal="center"/>
    </xf>
    <xf numFmtId="1" fontId="35" fillId="2" borderId="109" xfId="0" applyNumberFormat="1" applyFont="1" applyFill="1" applyBorder="1" applyAlignment="1">
      <alignment horizontal="center"/>
    </xf>
    <xf numFmtId="0" fontId="16" fillId="0" borderId="93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0" fillId="5" borderId="0" xfId="0" applyNumberFormat="1" applyFill="1" applyAlignment="1">
      <alignment/>
    </xf>
    <xf numFmtId="2" fontId="15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5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73" fontId="54" fillId="2" borderId="0" xfId="0" applyNumberFormat="1" applyFont="1" applyFill="1" applyAlignment="1">
      <alignment horizontal="center"/>
    </xf>
    <xf numFmtId="173" fontId="55" fillId="2" borderId="0" xfId="0" applyNumberFormat="1" applyFont="1" applyFill="1" applyAlignment="1">
      <alignment horizontal="center"/>
    </xf>
    <xf numFmtId="0" fontId="5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10" xfId="0" applyBorder="1" applyAlignment="1">
      <alignment/>
    </xf>
    <xf numFmtId="0" fontId="11" fillId="0" borderId="11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65" fontId="13" fillId="2" borderId="0" xfId="0" applyNumberFormat="1" applyFont="1" applyFill="1" applyAlignment="1">
      <alignment horizontal="center"/>
    </xf>
    <xf numFmtId="2" fontId="71" fillId="2" borderId="0" xfId="0" applyNumberFormat="1" applyFont="1" applyFill="1" applyAlignment="1">
      <alignment horizontal="center"/>
    </xf>
    <xf numFmtId="0" fontId="15" fillId="0" borderId="110" xfId="0" applyFont="1" applyBorder="1" applyAlignment="1">
      <alignment/>
    </xf>
    <xf numFmtId="0" fontId="0" fillId="0" borderId="110" xfId="0" applyBorder="1" applyAlignment="1">
      <alignment horizontal="center"/>
    </xf>
    <xf numFmtId="0" fontId="24" fillId="4" borderId="1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5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6" fillId="0" borderId="113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24" fillId="4" borderId="117" xfId="0" applyFont="1" applyFill="1" applyBorder="1" applyAlignment="1">
      <alignment horizontal="center" vertical="center"/>
    </xf>
    <xf numFmtId="0" fontId="24" fillId="4" borderId="64" xfId="0" applyFont="1" applyFill="1" applyBorder="1" applyAlignment="1">
      <alignment horizontal="center" vertical="center"/>
    </xf>
    <xf numFmtId="0" fontId="8" fillId="4" borderId="117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22" xfId="0" applyBorder="1" applyAlignment="1">
      <alignment horizontal="center"/>
    </xf>
    <xf numFmtId="0" fontId="17" fillId="0" borderId="11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4" fillId="4" borderId="12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122" xfId="0" applyBorder="1" applyAlignment="1">
      <alignment horizontal="center"/>
    </xf>
    <xf numFmtId="0" fontId="8" fillId="0" borderId="123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FM_Hd_10_A174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34189684"/>
        <c:axId val="39271701"/>
      </c:scatterChart>
      <c:valAx>
        <c:axId val="3418968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71701"/>
        <c:crosses val="autoZero"/>
        <c:crossBetween val="midCat"/>
        <c:dispUnits/>
      </c:valAx>
      <c:valAx>
        <c:axId val="39271701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896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"/>
          <c:y val="0.13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5"/>
          <c:y val="0.11325"/>
          <c:w val="0.952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Modul!$AK$4</c:f>
              <c:strCache>
                <c:ptCount val="1"/>
                <c:pt idx="0">
                  <c:v>Module Humidity ,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57"/>
            <c:marker>
              <c:size val="3"/>
              <c:spPr>
                <a:solidFill>
                  <a:srgbClr val="00008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4"/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5"/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6"/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7"/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9"/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0"/>
            <c:marker>
              <c:size val="2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6"/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35"/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Modul!$AI$5:$AI$149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xVal>
          <c:yVal>
            <c:numRef>
              <c:f>Modul!$AK$5:$AK$149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0"/>
        </c:ser>
        <c:axId val="22007950"/>
        <c:axId val="63853823"/>
      </c:scatterChart>
      <c:valAx>
        <c:axId val="22007950"/>
        <c:scaling>
          <c:orientation val="minMax"/>
          <c:max val="255"/>
          <c:min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flov/V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45"/>
              <c:y val="0.1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3853823"/>
        <c:crosses val="autoZero"/>
        <c:crossBetween val="midCat"/>
        <c:dispUnits/>
      </c:valAx>
      <c:valAx>
        <c:axId val="63853823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Hm ,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0079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Gas </a:t>
            </a:r>
            <a:r>
              <a:rPr lang="en-US" cap="none" sz="1100" b="1" i="1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, C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975"/>
          <c:w val="0.96225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Modul!$AM$4</c:f>
              <c:strCache>
                <c:ptCount val="1"/>
                <c:pt idx="0">
                  <c:v>Gas t , 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Modul!$AI$5:$AI$149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xVal>
          <c:yVal>
            <c:numRef>
              <c:f>Modul!$AM$5:$AM$149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0"/>
        </c:ser>
        <c:axId val="37813496"/>
        <c:axId val="4777145"/>
      </c:scatterChart>
      <c:valAx>
        <c:axId val="37813496"/>
        <c:scaling>
          <c:orientation val="minMax"/>
          <c:max val="2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77145"/>
        <c:crosses val="autoZero"/>
        <c:crossBetween val="midCat"/>
        <c:dispUnits/>
      </c:valAx>
      <c:valAx>
        <c:axId val="4777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813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Modul!$AM$4</c:f>
              <c:strCache>
                <c:ptCount val="1"/>
                <c:pt idx="0">
                  <c:v>Gas t ,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10"/>
            <c:spPr>
              <a:ln w="3175">
                <a:noFill/>
              </a:ln>
            </c:spPr>
            <c:marker>
              <c:size val="2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111"/>
            <c:spPr>
              <a:ln w="3175">
                <a:noFill/>
              </a:ln>
            </c:spPr>
            <c:marker>
              <c:size val="2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112"/>
            <c:spPr>
              <a:ln w="3175">
                <a:noFill/>
              </a:ln>
            </c:spPr>
            <c:marker>
              <c:size val="2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113"/>
            <c:spPr>
              <a:ln w="3175">
                <a:noFill/>
              </a:ln>
            </c:spPr>
            <c:marker>
              <c:size val="2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114"/>
            <c:spPr>
              <a:ln w="3175">
                <a:noFill/>
              </a:ln>
            </c:spPr>
            <c:marker>
              <c:size val="2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115"/>
            <c:spPr>
              <a:ln w="3175">
                <a:noFill/>
              </a:ln>
            </c:spPr>
            <c:marker>
              <c:size val="2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116"/>
            <c:spPr>
              <a:ln w="3175">
                <a:noFill/>
              </a:ln>
            </c:spPr>
            <c:marker>
              <c:size val="2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117"/>
            <c:spPr>
              <a:ln w="3175">
                <a:noFill/>
              </a:ln>
            </c:spPr>
            <c:marker>
              <c:size val="2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xVal>
            <c:numRef>
              <c:f>Modul!$AL$5:$AL$149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xVal>
          <c:yVal>
            <c:numRef>
              <c:f>Modul!$AM$5:$AM$149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0"/>
        </c:ser>
        <c:axId val="42994306"/>
        <c:axId val="51404435"/>
      </c:scatterChart>
      <c:valAx>
        <c:axId val="42994306"/>
        <c:scaling>
          <c:orientation val="minMax"/>
          <c:max val="25"/>
          <c:min val="-1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404435"/>
        <c:crosses val="autoZero"/>
        <c:crossBetween val="midCat"/>
        <c:dispUnits/>
      </c:valAx>
      <c:valAx>
        <c:axId val="51404435"/>
        <c:scaling>
          <c:orientation val="minMax"/>
          <c:max val="30"/>
          <c:min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9943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Modul!$AO$4</c:f>
              <c:strCache>
                <c:ptCount val="1"/>
                <c:pt idx="0">
                  <c:v>Air t , Co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Modul!$AD$5:$AD$149</c:f>
              <c:strCache/>
            </c:strRef>
          </c:xVal>
          <c:yVal>
            <c:numRef>
              <c:f>Modul!$AO$5:$AO$149</c:f>
              <c:numCache/>
            </c:numRef>
          </c:yVal>
          <c:smooth val="0"/>
        </c:ser>
        <c:axId val="59986732"/>
        <c:axId val="3009677"/>
      </c:scatterChart>
      <c:valAx>
        <c:axId val="59986732"/>
        <c:scaling>
          <c:orientation val="minMax"/>
          <c:max val="38278"/>
          <c:min val="382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9677"/>
        <c:crosses val="autoZero"/>
        <c:crossBetween val="midCat"/>
        <c:dispUnits/>
      </c:valAx>
      <c:valAx>
        <c:axId val="3009677"/>
        <c:scaling>
          <c:orientation val="minMax"/>
          <c:max val="3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867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9375"/>
          <c:w val="0.958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Modul!$AK$4</c:f>
              <c:strCache>
                <c:ptCount val="1"/>
                <c:pt idx="0">
                  <c:v>Module Humidity ,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Modul!$AH$5:$AH$149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xVal>
          <c:yVal>
            <c:numRef>
              <c:f>Modul!$AK$5:$AK$149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0"/>
        </c:ser>
        <c:axId val="27087094"/>
        <c:axId val="42457255"/>
      </c:scatterChart>
      <c:valAx>
        <c:axId val="27087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457255"/>
        <c:crosses val="autoZero"/>
        <c:crossBetween val="midCat"/>
        <c:dispUnits/>
      </c:valAx>
      <c:valAx>
        <c:axId val="42457255"/>
        <c:scaling>
          <c:orientation val="minMax"/>
          <c:max val="3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0870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, mb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05"/>
          <c:w val="0.9585"/>
          <c:h val="0.843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Modul!$AS$4</c:f>
              <c:strCache>
                <c:ptCount val="1"/>
                <c:pt idx="0">
                  <c:v>DP , mb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D</a:t>
                    </a: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</a:t>
                    </a:r>
                    <a:r>
                      <a:rPr lang="en-US" cap="none" sz="900" b="0" i="1" u="none" baseline="0">
                        <a:latin typeface="Arial"/>
                        <a:ea typeface="Arial"/>
                        <a:cs typeface="Arial"/>
                      </a:rPr>
                      <a:t> 0,0107</a:t>
                    </a: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J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0,987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Modul!$AR$5:$AR$9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Modul!$AT$5:$AT$9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6570976"/>
        <c:axId val="16485601"/>
      </c:scatterChart>
      <c:valAx>
        <c:axId val="4657097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85601"/>
        <c:crosses val="autoZero"/>
        <c:crossBetween val="midCat"/>
        <c:dispUnits/>
      </c:valAx>
      <c:valAx>
        <c:axId val="16485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709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FM_Hd_10_AU ,  Fe</a:t>
            </a:r>
            <a:r>
              <a:rPr lang="en-US" cap="none" sz="900" b="1" i="0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675"/>
          <c:w val="0.81475"/>
          <c:h val="0.8505"/>
        </c:manualLayout>
      </c:layout>
      <c:scatterChart>
        <c:scatterStyle val="lineMarker"/>
        <c:varyColors val="0"/>
        <c:ser>
          <c:idx val="0"/>
          <c:order val="0"/>
          <c:tx>
            <c:v>AU2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25"/>
              <c:pt idx="0">
                <c:v>1.25</c:v>
              </c:pt>
              <c:pt idx="1">
                <c:v>1.3</c:v>
              </c:pt>
              <c:pt idx="2">
                <c:v>1.31</c:v>
              </c:pt>
              <c:pt idx="3">
                <c:v>1.32</c:v>
              </c:pt>
              <c:pt idx="4">
                <c:v>1.33</c:v>
              </c:pt>
              <c:pt idx="5">
                <c:v>1.34</c:v>
              </c:pt>
              <c:pt idx="6">
                <c:v>1.35</c:v>
              </c:pt>
              <c:pt idx="7">
                <c:v>1.37</c:v>
              </c:pt>
              <c:pt idx="8">
                <c:v>1.4</c:v>
              </c:pt>
              <c:pt idx="9">
                <c:v>1.42</c:v>
              </c:pt>
              <c:pt idx="10">
                <c:v>1.45</c:v>
              </c:pt>
              <c:pt idx="11">
                <c:v>1.47</c:v>
              </c:pt>
              <c:pt idx="12">
                <c:v>1.5</c:v>
              </c:pt>
              <c:pt idx="13">
                <c:v>1.52</c:v>
              </c:pt>
              <c:pt idx="14">
                <c:v>1.54</c:v>
              </c:pt>
              <c:pt idx="15">
                <c:v>1.55</c:v>
              </c:pt>
              <c:pt idx="16">
                <c:v>1.57</c:v>
              </c:pt>
              <c:pt idx="17">
                <c:v>1.59</c:v>
              </c:pt>
              <c:pt idx="18">
                <c:v>1.6</c:v>
              </c:pt>
              <c:pt idx="19">
                <c:v>1.62</c:v>
              </c:pt>
              <c:pt idx="20">
                <c:v>1.64</c:v>
              </c:pt>
              <c:pt idx="21">
                <c:v>1.66</c:v>
              </c:pt>
              <c:pt idx="22">
                <c:v>1.68</c:v>
              </c:pt>
              <c:pt idx="23">
                <c:v>1.7</c:v>
              </c:pt>
              <c:pt idx="24">
                <c:v>1.72</c:v>
              </c:pt>
            </c:numLit>
          </c:xVal>
          <c:yVal>
            <c:numLit>
              <c:ptCount val="25"/>
              <c:pt idx="0">
                <c:v>0.2</c:v>
              </c:pt>
              <c:pt idx="1">
                <c:v>0.2</c:v>
              </c:pt>
              <c:pt idx="2">
                <c:v>0.3</c:v>
              </c:pt>
              <c:pt idx="3">
                <c:v>0.6</c:v>
              </c:pt>
              <c:pt idx="4">
                <c:v>0.7</c:v>
              </c:pt>
              <c:pt idx="5">
                <c:v>0.8</c:v>
              </c:pt>
              <c:pt idx="6">
                <c:v>1.1</c:v>
              </c:pt>
              <c:pt idx="7">
                <c:v>0.9</c:v>
              </c:pt>
              <c:pt idx="8">
                <c:v>1.1</c:v>
              </c:pt>
              <c:pt idx="9">
                <c:v>2.5</c:v>
              </c:pt>
              <c:pt idx="10">
                <c:v>3.1</c:v>
              </c:pt>
              <c:pt idx="11">
                <c:v>2.6</c:v>
              </c:pt>
              <c:pt idx="12">
                <c:v>4.9</c:v>
              </c:pt>
              <c:pt idx="13">
                <c:v>5.6</c:v>
              </c:pt>
              <c:pt idx="14">
                <c:v>6.9</c:v>
              </c:pt>
              <c:pt idx="15">
                <c:v>6.2</c:v>
              </c:pt>
              <c:pt idx="16">
                <c:v>8.7</c:v>
              </c:pt>
              <c:pt idx="17">
                <c:v>5.8</c:v>
              </c:pt>
              <c:pt idx="18">
                <c:v>6.8</c:v>
              </c:pt>
              <c:pt idx="19">
                <c:v>7.4</c:v>
              </c:pt>
              <c:pt idx="20">
                <c:v>7.2</c:v>
              </c:pt>
              <c:pt idx="21">
                <c:v>7</c:v>
              </c:pt>
              <c:pt idx="22">
                <c:v>9.8</c:v>
              </c:pt>
              <c:pt idx="23">
                <c:v>9.9</c:v>
              </c:pt>
              <c:pt idx="24">
                <c:v>8.8</c:v>
              </c:pt>
            </c:numLit>
          </c:yVal>
          <c:smooth val="0"/>
        </c:ser>
        <c:ser>
          <c:idx val="1"/>
          <c:order val="1"/>
          <c:tx>
            <c:v>AU3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Lit>
              <c:ptCount val="25"/>
              <c:pt idx="0">
                <c:v>1.25</c:v>
              </c:pt>
              <c:pt idx="1">
                <c:v>1.3</c:v>
              </c:pt>
              <c:pt idx="2">
                <c:v>1.31</c:v>
              </c:pt>
              <c:pt idx="3">
                <c:v>1.32</c:v>
              </c:pt>
              <c:pt idx="4">
                <c:v>1.33</c:v>
              </c:pt>
              <c:pt idx="5">
                <c:v>1.34</c:v>
              </c:pt>
              <c:pt idx="6">
                <c:v>1.35</c:v>
              </c:pt>
              <c:pt idx="7">
                <c:v>1.37</c:v>
              </c:pt>
              <c:pt idx="8">
                <c:v>1.4</c:v>
              </c:pt>
              <c:pt idx="9">
                <c:v>1.42</c:v>
              </c:pt>
              <c:pt idx="10">
                <c:v>1.45</c:v>
              </c:pt>
              <c:pt idx="11">
                <c:v>1.47</c:v>
              </c:pt>
              <c:pt idx="12">
                <c:v>1.5</c:v>
              </c:pt>
              <c:pt idx="13">
                <c:v>1.52</c:v>
              </c:pt>
              <c:pt idx="14">
                <c:v>1.54</c:v>
              </c:pt>
              <c:pt idx="15">
                <c:v>1.55</c:v>
              </c:pt>
              <c:pt idx="16">
                <c:v>1.57</c:v>
              </c:pt>
              <c:pt idx="17">
                <c:v>1.59</c:v>
              </c:pt>
              <c:pt idx="18">
                <c:v>1.6</c:v>
              </c:pt>
              <c:pt idx="19">
                <c:v>1.62</c:v>
              </c:pt>
              <c:pt idx="20">
                <c:v>1.64</c:v>
              </c:pt>
              <c:pt idx="21">
                <c:v>1.66</c:v>
              </c:pt>
              <c:pt idx="22">
                <c:v>1.68</c:v>
              </c:pt>
              <c:pt idx="23">
                <c:v>1.7</c:v>
              </c:pt>
              <c:pt idx="24">
                <c:v>1.72</c:v>
              </c:pt>
            </c:numLit>
          </c:xVal>
          <c:yVal>
            <c:numLit>
              <c:ptCount val="25"/>
              <c:pt idx="0">
                <c:v>0.3</c:v>
              </c:pt>
              <c:pt idx="1">
                <c:v>0.4</c:v>
              </c:pt>
              <c:pt idx="2">
                <c:v>0.8</c:v>
              </c:pt>
              <c:pt idx="3">
                <c:v>5.1</c:v>
              </c:pt>
              <c:pt idx="4">
                <c:v>12.9</c:v>
              </c:pt>
              <c:pt idx="5">
                <c:v>16.6</c:v>
              </c:pt>
              <c:pt idx="6">
                <c:v>16.3</c:v>
              </c:pt>
              <c:pt idx="7">
                <c:v>17.2</c:v>
              </c:pt>
              <c:pt idx="8">
                <c:v>17.4</c:v>
              </c:pt>
              <c:pt idx="9">
                <c:v>18.1</c:v>
              </c:pt>
              <c:pt idx="10">
                <c:v>21.7</c:v>
              </c:pt>
              <c:pt idx="11">
                <c:v>22.2</c:v>
              </c:pt>
              <c:pt idx="12">
                <c:v>21.7</c:v>
              </c:pt>
              <c:pt idx="13">
                <c:v>23.6</c:v>
              </c:pt>
              <c:pt idx="14">
                <c:v>24</c:v>
              </c:pt>
              <c:pt idx="15">
                <c:v>23.6</c:v>
              </c:pt>
              <c:pt idx="16">
                <c:v>23.7</c:v>
              </c:pt>
              <c:pt idx="17">
                <c:v>27.7</c:v>
              </c:pt>
              <c:pt idx="18">
                <c:v>29.5</c:v>
              </c:pt>
              <c:pt idx="19">
                <c:v>30.1</c:v>
              </c:pt>
              <c:pt idx="20">
                <c:v>29</c:v>
              </c:pt>
              <c:pt idx="21">
                <c:v>31.9</c:v>
              </c:pt>
              <c:pt idx="22">
                <c:v>26.9</c:v>
              </c:pt>
              <c:pt idx="23">
                <c:v>29.8</c:v>
              </c:pt>
              <c:pt idx="24">
                <c:v>30</c:v>
              </c:pt>
            </c:numLit>
          </c:yVal>
          <c:smooth val="0"/>
        </c:ser>
        <c:ser>
          <c:idx val="2"/>
          <c:order val="2"/>
          <c:tx>
            <c:v>AU4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25"/>
              <c:pt idx="0">
                <c:v>1.25</c:v>
              </c:pt>
              <c:pt idx="1">
                <c:v>1.3</c:v>
              </c:pt>
              <c:pt idx="2">
                <c:v>1.31</c:v>
              </c:pt>
              <c:pt idx="3">
                <c:v>1.32</c:v>
              </c:pt>
              <c:pt idx="4">
                <c:v>1.33</c:v>
              </c:pt>
              <c:pt idx="5">
                <c:v>1.34</c:v>
              </c:pt>
              <c:pt idx="6">
                <c:v>1.35</c:v>
              </c:pt>
              <c:pt idx="7">
                <c:v>1.37</c:v>
              </c:pt>
              <c:pt idx="8">
                <c:v>1.4</c:v>
              </c:pt>
              <c:pt idx="9">
                <c:v>1.42</c:v>
              </c:pt>
              <c:pt idx="10">
                <c:v>1.45</c:v>
              </c:pt>
              <c:pt idx="11">
                <c:v>1.47</c:v>
              </c:pt>
              <c:pt idx="12">
                <c:v>1.5</c:v>
              </c:pt>
              <c:pt idx="13">
                <c:v>1.52</c:v>
              </c:pt>
              <c:pt idx="14">
                <c:v>1.54</c:v>
              </c:pt>
              <c:pt idx="15">
                <c:v>1.55</c:v>
              </c:pt>
              <c:pt idx="16">
                <c:v>1.57</c:v>
              </c:pt>
              <c:pt idx="17">
                <c:v>1.59</c:v>
              </c:pt>
              <c:pt idx="18">
                <c:v>1.6</c:v>
              </c:pt>
              <c:pt idx="19">
                <c:v>1.62</c:v>
              </c:pt>
              <c:pt idx="20">
                <c:v>1.64</c:v>
              </c:pt>
              <c:pt idx="21">
                <c:v>1.66</c:v>
              </c:pt>
              <c:pt idx="22">
                <c:v>1.68</c:v>
              </c:pt>
              <c:pt idx="23">
                <c:v>1.7</c:v>
              </c:pt>
              <c:pt idx="24">
                <c:v>1.72</c:v>
              </c:pt>
            </c:numLit>
          </c:xVal>
          <c:yVal>
            <c:numLit>
              <c:ptCount val="25"/>
              <c:pt idx="0">
                <c:v>0.1</c:v>
              </c:pt>
              <c:pt idx="1">
                <c:v>0.5</c:v>
              </c:pt>
              <c:pt idx="2">
                <c:v>6.2</c:v>
              </c:pt>
              <c:pt idx="3">
                <c:v>31.4</c:v>
              </c:pt>
              <c:pt idx="4">
                <c:v>77.8</c:v>
              </c:pt>
              <c:pt idx="5">
                <c:v>84.4</c:v>
              </c:pt>
              <c:pt idx="6">
                <c:v>93.8</c:v>
              </c:pt>
              <c:pt idx="7">
                <c:v>93.4</c:v>
              </c:pt>
              <c:pt idx="8">
                <c:v>105.5</c:v>
              </c:pt>
              <c:pt idx="9">
                <c:v>109.9</c:v>
              </c:pt>
              <c:pt idx="10">
                <c:v>103.5</c:v>
              </c:pt>
              <c:pt idx="11">
                <c:v>112.6</c:v>
              </c:pt>
              <c:pt idx="12">
                <c:v>114.9</c:v>
              </c:pt>
              <c:pt idx="13">
                <c:v>115.8</c:v>
              </c:pt>
              <c:pt idx="14">
                <c:v>112.7</c:v>
              </c:pt>
              <c:pt idx="15">
                <c:v>111.8</c:v>
              </c:pt>
              <c:pt idx="16">
                <c:v>120.2</c:v>
              </c:pt>
              <c:pt idx="17">
                <c:v>148.2</c:v>
              </c:pt>
              <c:pt idx="18">
                <c:v>153.2</c:v>
              </c:pt>
              <c:pt idx="19">
                <c:v>158.2</c:v>
              </c:pt>
              <c:pt idx="20">
                <c:v>158.6</c:v>
              </c:pt>
              <c:pt idx="21">
                <c:v>133.7</c:v>
              </c:pt>
              <c:pt idx="22">
                <c:v>125.1</c:v>
              </c:pt>
              <c:pt idx="23">
                <c:v>137.5</c:v>
              </c:pt>
              <c:pt idx="24">
                <c:v>153.7</c:v>
              </c:pt>
            </c:numLit>
          </c:yVal>
          <c:smooth val="0"/>
        </c:ser>
        <c:ser>
          <c:idx val="3"/>
          <c:order val="3"/>
          <c:tx>
            <c:v>AU5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5"/>
              <c:pt idx="0">
                <c:v>1.25</c:v>
              </c:pt>
              <c:pt idx="1">
                <c:v>1.3</c:v>
              </c:pt>
              <c:pt idx="2">
                <c:v>1.31</c:v>
              </c:pt>
              <c:pt idx="3">
                <c:v>1.32</c:v>
              </c:pt>
              <c:pt idx="4">
                <c:v>1.33</c:v>
              </c:pt>
              <c:pt idx="5">
                <c:v>1.34</c:v>
              </c:pt>
              <c:pt idx="6">
                <c:v>1.35</c:v>
              </c:pt>
              <c:pt idx="7">
                <c:v>1.37</c:v>
              </c:pt>
              <c:pt idx="8">
                <c:v>1.4</c:v>
              </c:pt>
              <c:pt idx="9">
                <c:v>1.42</c:v>
              </c:pt>
              <c:pt idx="10">
                <c:v>1.45</c:v>
              </c:pt>
              <c:pt idx="11">
                <c:v>1.47</c:v>
              </c:pt>
              <c:pt idx="12">
                <c:v>1.5</c:v>
              </c:pt>
              <c:pt idx="13">
                <c:v>1.52</c:v>
              </c:pt>
              <c:pt idx="14">
                <c:v>1.54</c:v>
              </c:pt>
              <c:pt idx="15">
                <c:v>1.55</c:v>
              </c:pt>
              <c:pt idx="16">
                <c:v>1.57</c:v>
              </c:pt>
              <c:pt idx="17">
                <c:v>1.59</c:v>
              </c:pt>
              <c:pt idx="18">
                <c:v>1.6</c:v>
              </c:pt>
              <c:pt idx="19">
                <c:v>1.62</c:v>
              </c:pt>
              <c:pt idx="20">
                <c:v>1.64</c:v>
              </c:pt>
              <c:pt idx="21">
                <c:v>1.66</c:v>
              </c:pt>
              <c:pt idx="22">
                <c:v>1.68</c:v>
              </c:pt>
              <c:pt idx="23">
                <c:v>1.7</c:v>
              </c:pt>
              <c:pt idx="24">
                <c:v>1.72</c:v>
              </c:pt>
            </c:numLit>
          </c:xVal>
          <c:yVal>
            <c:numLit>
              <c:ptCount val="25"/>
              <c:pt idx="0">
                <c:v>0.1</c:v>
              </c:pt>
              <c:pt idx="1">
                <c:v>0.3</c:v>
              </c:pt>
              <c:pt idx="2">
                <c:v>2.7</c:v>
              </c:pt>
              <c:pt idx="3">
                <c:v>19.5</c:v>
              </c:pt>
              <c:pt idx="4">
                <c:v>47.4</c:v>
              </c:pt>
              <c:pt idx="5">
                <c:v>56.4</c:v>
              </c:pt>
              <c:pt idx="6">
                <c:v>54.9</c:v>
              </c:pt>
              <c:pt idx="7">
                <c:v>60.4</c:v>
              </c:pt>
              <c:pt idx="8">
                <c:v>65.3</c:v>
              </c:pt>
              <c:pt idx="9">
                <c:v>64.1</c:v>
              </c:pt>
              <c:pt idx="10">
                <c:v>72.9</c:v>
              </c:pt>
              <c:pt idx="11">
                <c:v>71.7</c:v>
              </c:pt>
              <c:pt idx="12">
                <c:v>72.8</c:v>
              </c:pt>
              <c:pt idx="13">
                <c:v>68</c:v>
              </c:pt>
              <c:pt idx="14">
                <c:v>68.6</c:v>
              </c:pt>
              <c:pt idx="15">
                <c:v>71.5</c:v>
              </c:pt>
              <c:pt idx="16">
                <c:v>74.2</c:v>
              </c:pt>
              <c:pt idx="17">
                <c:v>82.4</c:v>
              </c:pt>
              <c:pt idx="18">
                <c:v>81.4</c:v>
              </c:pt>
              <c:pt idx="19">
                <c:v>79.4</c:v>
              </c:pt>
              <c:pt idx="20">
                <c:v>73.3</c:v>
              </c:pt>
              <c:pt idx="21">
                <c:v>75.4</c:v>
              </c:pt>
              <c:pt idx="22">
                <c:v>79.4</c:v>
              </c:pt>
              <c:pt idx="23">
                <c:v>79.8</c:v>
              </c:pt>
              <c:pt idx="24">
                <c:v>92.9</c:v>
              </c:pt>
            </c:numLit>
          </c:yVal>
          <c:smooth val="0"/>
        </c:ser>
        <c:axId val="14152682"/>
        <c:axId val="60265275"/>
      </c:scatterChart>
      <c:valAx>
        <c:axId val="14152682"/>
        <c:scaling>
          <c:orientation val="minMax"/>
          <c:max val="1.8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 , kV</a:t>
                </a:r>
              </a:p>
            </c:rich>
          </c:tx>
          <c:layout>
            <c:manualLayout>
              <c:xMode val="factor"/>
              <c:yMode val="factor"/>
              <c:x val="0.00375"/>
              <c:y val="0.1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65275"/>
        <c:crosses val="autoZero"/>
        <c:crossBetween val="midCat"/>
        <c:dispUnits/>
      </c:valAx>
      <c:valAx>
        <c:axId val="60265275"/>
        <c:scaling>
          <c:orientation val="minMax"/>
          <c:max val="1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Rate , Hz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526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390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FM_Hd_10_AU ,  Dark Pulse 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1675"/>
          <c:w val="0.8145"/>
          <c:h val="0.8505"/>
        </c:manualLayout>
      </c:layout>
      <c:scatterChart>
        <c:scatterStyle val="lineMarker"/>
        <c:varyColors val="0"/>
        <c:ser>
          <c:idx val="0"/>
          <c:order val="0"/>
          <c:tx>
            <c:v>AU2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25"/>
              <c:pt idx="0">
                <c:v>1.25</c:v>
              </c:pt>
              <c:pt idx="1">
                <c:v>1.3</c:v>
              </c:pt>
              <c:pt idx="2">
                <c:v>1.31</c:v>
              </c:pt>
              <c:pt idx="3">
                <c:v>1.32</c:v>
              </c:pt>
              <c:pt idx="4">
                <c:v>1.33</c:v>
              </c:pt>
              <c:pt idx="5">
                <c:v>1.34</c:v>
              </c:pt>
              <c:pt idx="6">
                <c:v>1.35</c:v>
              </c:pt>
              <c:pt idx="7">
                <c:v>1.37</c:v>
              </c:pt>
              <c:pt idx="8">
                <c:v>1.4</c:v>
              </c:pt>
              <c:pt idx="9">
                <c:v>1.42</c:v>
              </c:pt>
              <c:pt idx="10">
                <c:v>1.45</c:v>
              </c:pt>
              <c:pt idx="11">
                <c:v>1.47</c:v>
              </c:pt>
              <c:pt idx="12">
                <c:v>1.5</c:v>
              </c:pt>
              <c:pt idx="13">
                <c:v>1.52</c:v>
              </c:pt>
              <c:pt idx="14">
                <c:v>1.54</c:v>
              </c:pt>
              <c:pt idx="15">
                <c:v>1.55</c:v>
              </c:pt>
              <c:pt idx="16">
                <c:v>1.57</c:v>
              </c:pt>
              <c:pt idx="17">
                <c:v>1.59</c:v>
              </c:pt>
              <c:pt idx="18">
                <c:v>1.6</c:v>
              </c:pt>
              <c:pt idx="19">
                <c:v>1.62</c:v>
              </c:pt>
              <c:pt idx="20">
                <c:v>1.64</c:v>
              </c:pt>
              <c:pt idx="21">
                <c:v>1.66</c:v>
              </c:pt>
              <c:pt idx="22">
                <c:v>1.68</c:v>
              </c:pt>
              <c:pt idx="23">
                <c:v>1.7</c:v>
              </c:pt>
              <c:pt idx="24">
                <c:v>1.72</c:v>
              </c:pt>
            </c:numLit>
          </c:xVal>
          <c:yVal>
            <c:numLit>
              <c:ptCount val="25"/>
              <c:pt idx="0">
                <c:v>0.4</c:v>
              </c:pt>
              <c:pt idx="1">
                <c:v>0.3</c:v>
              </c:pt>
              <c:pt idx="2">
                <c:v>0.4</c:v>
              </c:pt>
              <c:pt idx="3">
                <c:v>0.7</c:v>
              </c:pt>
              <c:pt idx="4">
                <c:v>0.7</c:v>
              </c:pt>
              <c:pt idx="5">
                <c:v>0.8</c:v>
              </c:pt>
              <c:pt idx="6">
                <c:v>0.8</c:v>
              </c:pt>
              <c:pt idx="7">
                <c:v>1.3</c:v>
              </c:pt>
              <c:pt idx="8">
                <c:v>1.5</c:v>
              </c:pt>
              <c:pt idx="9">
                <c:v>1.6</c:v>
              </c:pt>
              <c:pt idx="10">
                <c:v>1.8</c:v>
              </c:pt>
              <c:pt idx="11">
                <c:v>3.1</c:v>
              </c:pt>
              <c:pt idx="12">
                <c:v>4.5</c:v>
              </c:pt>
              <c:pt idx="13">
                <c:v>4.6</c:v>
              </c:pt>
              <c:pt idx="14">
                <c:v>6.5</c:v>
              </c:pt>
              <c:pt idx="15">
                <c:v>7.9</c:v>
              </c:pt>
              <c:pt idx="16">
                <c:v>7.1</c:v>
              </c:pt>
              <c:pt idx="17">
                <c:v>6.4</c:v>
              </c:pt>
              <c:pt idx="18">
                <c:v>7.1</c:v>
              </c:pt>
              <c:pt idx="19">
                <c:v>7.3</c:v>
              </c:pt>
              <c:pt idx="20">
                <c:v>8.3</c:v>
              </c:pt>
              <c:pt idx="21">
                <c:v>8.3</c:v>
              </c:pt>
              <c:pt idx="22">
                <c:v>7.8</c:v>
              </c:pt>
              <c:pt idx="23">
                <c:v>7.6</c:v>
              </c:pt>
              <c:pt idx="24">
                <c:v>7.8</c:v>
              </c:pt>
            </c:numLit>
          </c:yVal>
          <c:smooth val="0"/>
        </c:ser>
        <c:ser>
          <c:idx val="1"/>
          <c:order val="1"/>
          <c:tx>
            <c:v>AU3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Lit>
              <c:ptCount val="25"/>
              <c:pt idx="0">
                <c:v>1.25</c:v>
              </c:pt>
              <c:pt idx="1">
                <c:v>1.3</c:v>
              </c:pt>
              <c:pt idx="2">
                <c:v>1.31</c:v>
              </c:pt>
              <c:pt idx="3">
                <c:v>1.32</c:v>
              </c:pt>
              <c:pt idx="4">
                <c:v>1.33</c:v>
              </c:pt>
              <c:pt idx="5">
                <c:v>1.34</c:v>
              </c:pt>
              <c:pt idx="6">
                <c:v>1.35</c:v>
              </c:pt>
              <c:pt idx="7">
                <c:v>1.37</c:v>
              </c:pt>
              <c:pt idx="8">
                <c:v>1.4</c:v>
              </c:pt>
              <c:pt idx="9">
                <c:v>1.42</c:v>
              </c:pt>
              <c:pt idx="10">
                <c:v>1.45</c:v>
              </c:pt>
              <c:pt idx="11">
                <c:v>1.47</c:v>
              </c:pt>
              <c:pt idx="12">
                <c:v>1.5</c:v>
              </c:pt>
              <c:pt idx="13">
                <c:v>1.52</c:v>
              </c:pt>
              <c:pt idx="14">
                <c:v>1.54</c:v>
              </c:pt>
              <c:pt idx="15">
                <c:v>1.55</c:v>
              </c:pt>
              <c:pt idx="16">
                <c:v>1.57</c:v>
              </c:pt>
              <c:pt idx="17">
                <c:v>1.59</c:v>
              </c:pt>
              <c:pt idx="18">
                <c:v>1.6</c:v>
              </c:pt>
              <c:pt idx="19">
                <c:v>1.62</c:v>
              </c:pt>
              <c:pt idx="20">
                <c:v>1.64</c:v>
              </c:pt>
              <c:pt idx="21">
                <c:v>1.66</c:v>
              </c:pt>
              <c:pt idx="22">
                <c:v>1.68</c:v>
              </c:pt>
              <c:pt idx="23">
                <c:v>1.7</c:v>
              </c:pt>
              <c:pt idx="24">
                <c:v>1.72</c:v>
              </c:pt>
            </c:numLit>
          </c:xVal>
          <c:yVal>
            <c:numLit>
              <c:ptCount val="25"/>
              <c:pt idx="0">
                <c:v>0.3</c:v>
              </c:pt>
              <c:pt idx="1">
                <c:v>0.2</c:v>
              </c:pt>
              <c:pt idx="2">
                <c:v>0.7</c:v>
              </c:pt>
              <c:pt idx="3">
                <c:v>0.2</c:v>
              </c:pt>
              <c:pt idx="4">
                <c:v>0.4</c:v>
              </c:pt>
              <c:pt idx="5">
                <c:v>0.9</c:v>
              </c:pt>
              <c:pt idx="6">
                <c:v>0.7</c:v>
              </c:pt>
              <c:pt idx="7">
                <c:v>0.7</c:v>
              </c:pt>
              <c:pt idx="8">
                <c:v>1.6</c:v>
              </c:pt>
              <c:pt idx="9">
                <c:v>1.9</c:v>
              </c:pt>
              <c:pt idx="10">
                <c:v>2.6</c:v>
              </c:pt>
              <c:pt idx="11">
                <c:v>3.9</c:v>
              </c:pt>
              <c:pt idx="12">
                <c:v>4.5</c:v>
              </c:pt>
              <c:pt idx="13">
                <c:v>5.2</c:v>
              </c:pt>
              <c:pt idx="14">
                <c:v>7.4</c:v>
              </c:pt>
              <c:pt idx="15">
                <c:v>6.6</c:v>
              </c:pt>
              <c:pt idx="16">
                <c:v>6.6</c:v>
              </c:pt>
              <c:pt idx="17">
                <c:v>5.4</c:v>
              </c:pt>
              <c:pt idx="18">
                <c:v>6.9</c:v>
              </c:pt>
              <c:pt idx="19">
                <c:v>10.6</c:v>
              </c:pt>
              <c:pt idx="20">
                <c:v>9.5</c:v>
              </c:pt>
              <c:pt idx="21">
                <c:v>7.5</c:v>
              </c:pt>
              <c:pt idx="22">
                <c:v>7.3</c:v>
              </c:pt>
              <c:pt idx="23">
                <c:v>9.1</c:v>
              </c:pt>
              <c:pt idx="24">
                <c:v>7.8</c:v>
              </c:pt>
            </c:numLit>
          </c:yVal>
          <c:smooth val="0"/>
        </c:ser>
        <c:ser>
          <c:idx val="2"/>
          <c:order val="2"/>
          <c:tx>
            <c:v>AU4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25"/>
              <c:pt idx="0">
                <c:v>1.25</c:v>
              </c:pt>
              <c:pt idx="1">
                <c:v>1.3</c:v>
              </c:pt>
              <c:pt idx="2">
                <c:v>1.31</c:v>
              </c:pt>
              <c:pt idx="3">
                <c:v>1.32</c:v>
              </c:pt>
              <c:pt idx="4">
                <c:v>1.33</c:v>
              </c:pt>
              <c:pt idx="5">
                <c:v>1.34</c:v>
              </c:pt>
              <c:pt idx="6">
                <c:v>1.35</c:v>
              </c:pt>
              <c:pt idx="7">
                <c:v>1.37</c:v>
              </c:pt>
              <c:pt idx="8">
                <c:v>1.4</c:v>
              </c:pt>
              <c:pt idx="9">
                <c:v>1.42</c:v>
              </c:pt>
              <c:pt idx="10">
                <c:v>1.45</c:v>
              </c:pt>
              <c:pt idx="11">
                <c:v>1.47</c:v>
              </c:pt>
              <c:pt idx="12">
                <c:v>1.5</c:v>
              </c:pt>
              <c:pt idx="13">
                <c:v>1.52</c:v>
              </c:pt>
              <c:pt idx="14">
                <c:v>1.54</c:v>
              </c:pt>
              <c:pt idx="15">
                <c:v>1.55</c:v>
              </c:pt>
              <c:pt idx="16">
                <c:v>1.57</c:v>
              </c:pt>
              <c:pt idx="17">
                <c:v>1.59</c:v>
              </c:pt>
              <c:pt idx="18">
                <c:v>1.6</c:v>
              </c:pt>
              <c:pt idx="19">
                <c:v>1.62</c:v>
              </c:pt>
              <c:pt idx="20">
                <c:v>1.64</c:v>
              </c:pt>
              <c:pt idx="21">
                <c:v>1.66</c:v>
              </c:pt>
              <c:pt idx="22">
                <c:v>1.68</c:v>
              </c:pt>
              <c:pt idx="23">
                <c:v>1.7</c:v>
              </c:pt>
              <c:pt idx="24">
                <c:v>1.72</c:v>
              </c:pt>
            </c:numLit>
          </c:xVal>
          <c:yVal>
            <c:numLit>
              <c:ptCount val="25"/>
              <c:pt idx="0">
                <c:v>0.5</c:v>
              </c:pt>
              <c:pt idx="1">
                <c:v>0.3</c:v>
              </c:pt>
              <c:pt idx="2">
                <c:v>0.6</c:v>
              </c:pt>
              <c:pt idx="3">
                <c:v>0.1</c:v>
              </c:pt>
              <c:pt idx="4">
                <c:v>0.8</c:v>
              </c:pt>
              <c:pt idx="5">
                <c:v>0.7</c:v>
              </c:pt>
              <c:pt idx="6">
                <c:v>0.5</c:v>
              </c:pt>
              <c:pt idx="7">
                <c:v>0.4</c:v>
              </c:pt>
              <c:pt idx="8">
                <c:v>0.7</c:v>
              </c:pt>
              <c:pt idx="9">
                <c:v>1.8</c:v>
              </c:pt>
              <c:pt idx="10">
                <c:v>3</c:v>
              </c:pt>
              <c:pt idx="11">
                <c:v>2.9</c:v>
              </c:pt>
              <c:pt idx="12">
                <c:v>5.5</c:v>
              </c:pt>
              <c:pt idx="13">
                <c:v>4.5</c:v>
              </c:pt>
              <c:pt idx="14">
                <c:v>7.3</c:v>
              </c:pt>
              <c:pt idx="15">
                <c:v>6.4</c:v>
              </c:pt>
              <c:pt idx="16">
                <c:v>7.8</c:v>
              </c:pt>
              <c:pt idx="17">
                <c:v>8.1</c:v>
              </c:pt>
              <c:pt idx="18">
                <c:v>10.3</c:v>
              </c:pt>
              <c:pt idx="19">
                <c:v>7.3</c:v>
              </c:pt>
              <c:pt idx="20">
                <c:v>8.1</c:v>
              </c:pt>
              <c:pt idx="21">
                <c:v>9.1</c:v>
              </c:pt>
              <c:pt idx="22">
                <c:v>7.3</c:v>
              </c:pt>
              <c:pt idx="23">
                <c:v>6.7</c:v>
              </c:pt>
              <c:pt idx="24">
                <c:v>10.4</c:v>
              </c:pt>
            </c:numLit>
          </c:yVal>
          <c:smooth val="0"/>
        </c:ser>
        <c:ser>
          <c:idx val="3"/>
          <c:order val="3"/>
          <c:tx>
            <c:v>AU5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5"/>
              <c:pt idx="0">
                <c:v>1.25</c:v>
              </c:pt>
              <c:pt idx="1">
                <c:v>1.3</c:v>
              </c:pt>
              <c:pt idx="2">
                <c:v>1.31</c:v>
              </c:pt>
              <c:pt idx="3">
                <c:v>1.32</c:v>
              </c:pt>
              <c:pt idx="4">
                <c:v>1.33</c:v>
              </c:pt>
              <c:pt idx="5">
                <c:v>1.34</c:v>
              </c:pt>
              <c:pt idx="6">
                <c:v>1.35</c:v>
              </c:pt>
              <c:pt idx="7">
                <c:v>1.37</c:v>
              </c:pt>
              <c:pt idx="8">
                <c:v>1.4</c:v>
              </c:pt>
              <c:pt idx="9">
                <c:v>1.42</c:v>
              </c:pt>
              <c:pt idx="10">
                <c:v>1.45</c:v>
              </c:pt>
              <c:pt idx="11">
                <c:v>1.47</c:v>
              </c:pt>
              <c:pt idx="12">
                <c:v>1.5</c:v>
              </c:pt>
              <c:pt idx="13">
                <c:v>1.52</c:v>
              </c:pt>
              <c:pt idx="14">
                <c:v>1.54</c:v>
              </c:pt>
              <c:pt idx="15">
                <c:v>1.55</c:v>
              </c:pt>
              <c:pt idx="16">
                <c:v>1.57</c:v>
              </c:pt>
              <c:pt idx="17">
                <c:v>1.59</c:v>
              </c:pt>
              <c:pt idx="18">
                <c:v>1.6</c:v>
              </c:pt>
              <c:pt idx="19">
                <c:v>1.62</c:v>
              </c:pt>
              <c:pt idx="20">
                <c:v>1.64</c:v>
              </c:pt>
              <c:pt idx="21">
                <c:v>1.66</c:v>
              </c:pt>
              <c:pt idx="22">
                <c:v>1.68</c:v>
              </c:pt>
              <c:pt idx="23">
                <c:v>1.7</c:v>
              </c:pt>
              <c:pt idx="24">
                <c:v>1.72</c:v>
              </c:pt>
            </c:numLit>
          </c:xVal>
          <c:yVal>
            <c:numLit>
              <c:ptCount val="25"/>
              <c:pt idx="0">
                <c:v>0.3</c:v>
              </c:pt>
              <c:pt idx="1">
                <c:v>0.6</c:v>
              </c:pt>
              <c:pt idx="2">
                <c:v>0.6</c:v>
              </c:pt>
              <c:pt idx="3">
                <c:v>0.6</c:v>
              </c:pt>
              <c:pt idx="4">
                <c:v>0.9</c:v>
              </c:pt>
              <c:pt idx="5">
                <c:v>0.6</c:v>
              </c:pt>
              <c:pt idx="6">
                <c:v>1.1</c:v>
              </c:pt>
              <c:pt idx="7">
                <c:v>0.6</c:v>
              </c:pt>
              <c:pt idx="8">
                <c:v>1.6</c:v>
              </c:pt>
              <c:pt idx="9">
                <c:v>2</c:v>
              </c:pt>
              <c:pt idx="10">
                <c:v>2.9</c:v>
              </c:pt>
              <c:pt idx="11">
                <c:v>3</c:v>
              </c:pt>
              <c:pt idx="12">
                <c:v>4.8</c:v>
              </c:pt>
              <c:pt idx="13">
                <c:v>5.1</c:v>
              </c:pt>
              <c:pt idx="14">
                <c:v>5.6</c:v>
              </c:pt>
              <c:pt idx="15">
                <c:v>5.6</c:v>
              </c:pt>
              <c:pt idx="16">
                <c:v>8.2</c:v>
              </c:pt>
              <c:pt idx="17">
                <c:v>7</c:v>
              </c:pt>
              <c:pt idx="18">
                <c:v>6</c:v>
              </c:pt>
              <c:pt idx="19">
                <c:v>8.5</c:v>
              </c:pt>
              <c:pt idx="20">
                <c:v>6.5</c:v>
              </c:pt>
              <c:pt idx="21">
                <c:v>7.9</c:v>
              </c:pt>
              <c:pt idx="22">
                <c:v>7.8</c:v>
              </c:pt>
              <c:pt idx="23">
                <c:v>6.5</c:v>
              </c:pt>
              <c:pt idx="24">
                <c:v>8.4</c:v>
              </c:pt>
            </c:numLit>
          </c:yVal>
          <c:smooth val="0"/>
        </c:ser>
        <c:ser>
          <c:idx val="5"/>
          <c:order val="4"/>
          <c:tx>
            <c:v>IAU , nA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Lit>
              <c:ptCount val="25"/>
              <c:pt idx="0">
                <c:v>1.25</c:v>
              </c:pt>
              <c:pt idx="1">
                <c:v>1.3</c:v>
              </c:pt>
              <c:pt idx="2">
                <c:v>1.31</c:v>
              </c:pt>
              <c:pt idx="3">
                <c:v>1.32</c:v>
              </c:pt>
              <c:pt idx="4">
                <c:v>1.33</c:v>
              </c:pt>
              <c:pt idx="5">
                <c:v>1.34</c:v>
              </c:pt>
              <c:pt idx="6">
                <c:v>1.35</c:v>
              </c:pt>
              <c:pt idx="7">
                <c:v>1.37</c:v>
              </c:pt>
              <c:pt idx="8">
                <c:v>1.4</c:v>
              </c:pt>
              <c:pt idx="9">
                <c:v>1.42</c:v>
              </c:pt>
              <c:pt idx="10">
                <c:v>1.45</c:v>
              </c:pt>
              <c:pt idx="11">
                <c:v>1.47</c:v>
              </c:pt>
              <c:pt idx="12">
                <c:v>1.5</c:v>
              </c:pt>
              <c:pt idx="13">
                <c:v>1.52</c:v>
              </c:pt>
              <c:pt idx="14">
                <c:v>1.54</c:v>
              </c:pt>
              <c:pt idx="15">
                <c:v>1.55</c:v>
              </c:pt>
              <c:pt idx="16">
                <c:v>1.57</c:v>
              </c:pt>
              <c:pt idx="17">
                <c:v>1.59</c:v>
              </c:pt>
              <c:pt idx="18">
                <c:v>1.6</c:v>
              </c:pt>
              <c:pt idx="19">
                <c:v>1.62</c:v>
              </c:pt>
              <c:pt idx="20">
                <c:v>1.64</c:v>
              </c:pt>
              <c:pt idx="21">
                <c:v>1.66</c:v>
              </c:pt>
              <c:pt idx="22">
                <c:v>1.68</c:v>
              </c:pt>
              <c:pt idx="23">
                <c:v>1.7</c:v>
              </c:pt>
              <c:pt idx="24">
                <c:v>1.72</c:v>
              </c:pt>
            </c:numLit>
          </c:xVal>
          <c:yVal>
            <c:numLit>
              <c:ptCount val="25"/>
              <c:pt idx="0">
                <c:v>1.1</c:v>
              </c:pt>
              <c:pt idx="1">
                <c:v>1.2</c:v>
              </c:pt>
              <c:pt idx="2">
                <c:v>1.2</c:v>
              </c:pt>
              <c:pt idx="3">
                <c:v>1.2</c:v>
              </c:pt>
              <c:pt idx="4">
                <c:v>1.3</c:v>
              </c:pt>
              <c:pt idx="5">
                <c:v>1.3</c:v>
              </c:pt>
              <c:pt idx="6">
                <c:v>1.3</c:v>
              </c:pt>
              <c:pt idx="7">
                <c:v>1.2</c:v>
              </c:pt>
              <c:pt idx="8">
                <c:v>1.3</c:v>
              </c:pt>
              <c:pt idx="9">
                <c:v>1.1</c:v>
              </c:pt>
              <c:pt idx="10">
                <c:v>1.2</c:v>
              </c:pt>
              <c:pt idx="11">
                <c:v>1.2</c:v>
              </c:pt>
              <c:pt idx="12">
                <c:v>1.4</c:v>
              </c:pt>
              <c:pt idx="13">
                <c:v>1.4</c:v>
              </c:pt>
              <c:pt idx="14">
                <c:v>1.4</c:v>
              </c:pt>
              <c:pt idx="15">
                <c:v>1.4</c:v>
              </c:pt>
              <c:pt idx="16">
                <c:v>1.5</c:v>
              </c:pt>
              <c:pt idx="17">
                <c:v>1.5</c:v>
              </c:pt>
              <c:pt idx="18">
                <c:v>1.7</c:v>
              </c:pt>
              <c:pt idx="19">
                <c:v>1.9</c:v>
              </c:pt>
              <c:pt idx="20">
                <c:v>2.1</c:v>
              </c:pt>
              <c:pt idx="21">
                <c:v>2.4</c:v>
              </c:pt>
              <c:pt idx="22">
                <c:v>2.8</c:v>
              </c:pt>
              <c:pt idx="23">
                <c:v>3.4</c:v>
              </c:pt>
              <c:pt idx="24">
                <c:v>4.2</c:v>
              </c:pt>
            </c:numLit>
          </c:yVal>
          <c:smooth val="0"/>
        </c:ser>
        <c:axId val="5516564"/>
        <c:axId val="49649077"/>
      </c:scatterChart>
      <c:valAx>
        <c:axId val="5516564"/>
        <c:scaling>
          <c:orientation val="minMax"/>
          <c:max val="1.8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 , kV</a:t>
                </a:r>
              </a:p>
            </c:rich>
          </c:tx>
          <c:layout>
            <c:manualLayout>
              <c:xMode val="factor"/>
              <c:yMode val="factor"/>
              <c:x val="0.00375"/>
              <c:y val="0.1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49077"/>
        <c:crosses val="autoZero"/>
        <c:crossBetween val="midCat"/>
        <c:dispUnits/>
      </c:valAx>
      <c:valAx>
        <c:axId val="4964907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Rate , Hz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65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36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FM_Hd_10_B172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98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17900990"/>
        <c:axId val="26891183"/>
      </c:scatterChart>
      <c:valAx>
        <c:axId val="1790099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91183"/>
        <c:crosses val="autoZero"/>
        <c:crossBetween val="midCat"/>
        <c:dispUnits/>
      </c:valAx>
      <c:valAx>
        <c:axId val="26891183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9009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FM_Hd_10           Fe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55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0.9915"/>
          <c:h val="0.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Modul!$B$10:$B$73</c:f>
              <c:numCache>
                <c:ptCount val="64"/>
                <c:pt idx="0">
                  <c:v>192</c:v>
                </c:pt>
                <c:pt idx="1">
                  <c:v>206</c:v>
                </c:pt>
                <c:pt idx="2">
                  <c:v>194</c:v>
                </c:pt>
                <c:pt idx="3">
                  <c:v>194</c:v>
                </c:pt>
                <c:pt idx="4">
                  <c:v>194</c:v>
                </c:pt>
                <c:pt idx="5">
                  <c:v>193</c:v>
                </c:pt>
                <c:pt idx="6">
                  <c:v>200</c:v>
                </c:pt>
                <c:pt idx="7">
                  <c:v>198</c:v>
                </c:pt>
                <c:pt idx="8">
                  <c:v>188</c:v>
                </c:pt>
                <c:pt idx="9">
                  <c:v>204</c:v>
                </c:pt>
                <c:pt idx="10">
                  <c:v>194</c:v>
                </c:pt>
                <c:pt idx="11">
                  <c:v>202</c:v>
                </c:pt>
                <c:pt idx="12">
                  <c:v>200</c:v>
                </c:pt>
                <c:pt idx="13">
                  <c:v>194</c:v>
                </c:pt>
                <c:pt idx="14">
                  <c:v>198</c:v>
                </c:pt>
                <c:pt idx="15">
                  <c:v>198</c:v>
                </c:pt>
                <c:pt idx="16">
                  <c:v>182</c:v>
                </c:pt>
                <c:pt idx="17">
                  <c:v>186</c:v>
                </c:pt>
                <c:pt idx="18">
                  <c:v>174</c:v>
                </c:pt>
                <c:pt idx="19">
                  <c:v>180</c:v>
                </c:pt>
                <c:pt idx="20">
                  <c:v>182</c:v>
                </c:pt>
                <c:pt idx="21">
                  <c:v>188</c:v>
                </c:pt>
                <c:pt idx="22">
                  <c:v>186</c:v>
                </c:pt>
                <c:pt idx="23">
                  <c:v>184</c:v>
                </c:pt>
                <c:pt idx="24">
                  <c:v>186</c:v>
                </c:pt>
                <c:pt idx="25">
                  <c:v>184</c:v>
                </c:pt>
                <c:pt idx="26">
                  <c:v>178</c:v>
                </c:pt>
                <c:pt idx="27">
                  <c:v>182</c:v>
                </c:pt>
                <c:pt idx="28">
                  <c:v>184</c:v>
                </c:pt>
                <c:pt idx="29">
                  <c:v>182</c:v>
                </c:pt>
                <c:pt idx="30">
                  <c:v>184</c:v>
                </c:pt>
                <c:pt idx="31">
                  <c:v>186</c:v>
                </c:pt>
                <c:pt idx="32">
                  <c:v>182</c:v>
                </c:pt>
                <c:pt idx="33">
                  <c:v>178</c:v>
                </c:pt>
                <c:pt idx="34">
                  <c:v>186</c:v>
                </c:pt>
                <c:pt idx="35">
                  <c:v>170</c:v>
                </c:pt>
                <c:pt idx="36">
                  <c:v>182</c:v>
                </c:pt>
                <c:pt idx="37">
                  <c:v>184</c:v>
                </c:pt>
                <c:pt idx="38">
                  <c:v>178</c:v>
                </c:pt>
                <c:pt idx="39">
                  <c:v>184</c:v>
                </c:pt>
                <c:pt idx="40">
                  <c:v>188</c:v>
                </c:pt>
                <c:pt idx="41">
                  <c:v>182</c:v>
                </c:pt>
                <c:pt idx="42">
                  <c:v>184</c:v>
                </c:pt>
                <c:pt idx="43">
                  <c:v>182</c:v>
                </c:pt>
                <c:pt idx="44">
                  <c:v>176</c:v>
                </c:pt>
                <c:pt idx="45">
                  <c:v>182</c:v>
                </c:pt>
                <c:pt idx="46">
                  <c:v>174</c:v>
                </c:pt>
                <c:pt idx="47">
                  <c:v>178</c:v>
                </c:pt>
                <c:pt idx="48">
                  <c:v>192</c:v>
                </c:pt>
                <c:pt idx="49">
                  <c:v>182</c:v>
                </c:pt>
                <c:pt idx="50">
                  <c:v>178</c:v>
                </c:pt>
                <c:pt idx="51">
                  <c:v>192</c:v>
                </c:pt>
                <c:pt idx="52">
                  <c:v>188</c:v>
                </c:pt>
                <c:pt idx="53">
                  <c:v>188</c:v>
                </c:pt>
                <c:pt idx="54">
                  <c:v>176</c:v>
                </c:pt>
                <c:pt idx="55">
                  <c:v>188</c:v>
                </c:pt>
                <c:pt idx="56">
                  <c:v>188</c:v>
                </c:pt>
                <c:pt idx="57">
                  <c:v>186</c:v>
                </c:pt>
                <c:pt idx="58">
                  <c:v>186</c:v>
                </c:pt>
                <c:pt idx="59">
                  <c:v>192</c:v>
                </c:pt>
                <c:pt idx="60">
                  <c:v>184</c:v>
                </c:pt>
                <c:pt idx="61">
                  <c:v>192</c:v>
                </c:pt>
                <c:pt idx="62">
                  <c:v>188</c:v>
                </c:pt>
                <c:pt idx="63">
                  <c:v>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Modul!$C$10:$C$73</c:f>
              <c:numCache>
                <c:ptCount val="64"/>
                <c:pt idx="0">
                  <c:v>150</c:v>
                </c:pt>
                <c:pt idx="1">
                  <c:v>226</c:v>
                </c:pt>
                <c:pt idx="2">
                  <c:v>208</c:v>
                </c:pt>
                <c:pt idx="3">
                  <c:v>214</c:v>
                </c:pt>
                <c:pt idx="4">
                  <c:v>214</c:v>
                </c:pt>
                <c:pt idx="5">
                  <c:v>212</c:v>
                </c:pt>
                <c:pt idx="6">
                  <c:v>216</c:v>
                </c:pt>
                <c:pt idx="7">
                  <c:v>212</c:v>
                </c:pt>
                <c:pt idx="8">
                  <c:v>208</c:v>
                </c:pt>
                <c:pt idx="9">
                  <c:v>212</c:v>
                </c:pt>
                <c:pt idx="10">
                  <c:v>208</c:v>
                </c:pt>
                <c:pt idx="11">
                  <c:v>216</c:v>
                </c:pt>
                <c:pt idx="12">
                  <c:v>218</c:v>
                </c:pt>
                <c:pt idx="13">
                  <c:v>216</c:v>
                </c:pt>
                <c:pt idx="14">
                  <c:v>216</c:v>
                </c:pt>
                <c:pt idx="15">
                  <c:v>212</c:v>
                </c:pt>
                <c:pt idx="16">
                  <c:v>202</c:v>
                </c:pt>
                <c:pt idx="17">
                  <c:v>208</c:v>
                </c:pt>
                <c:pt idx="18">
                  <c:v>200</c:v>
                </c:pt>
                <c:pt idx="19">
                  <c:v>208</c:v>
                </c:pt>
                <c:pt idx="20">
                  <c:v>204</c:v>
                </c:pt>
                <c:pt idx="21">
                  <c:v>196</c:v>
                </c:pt>
                <c:pt idx="22">
                  <c:v>198</c:v>
                </c:pt>
                <c:pt idx="23">
                  <c:v>200</c:v>
                </c:pt>
                <c:pt idx="24">
                  <c:v>190</c:v>
                </c:pt>
                <c:pt idx="25">
                  <c:v>200</c:v>
                </c:pt>
                <c:pt idx="26">
                  <c:v>204</c:v>
                </c:pt>
                <c:pt idx="27">
                  <c:v>200</c:v>
                </c:pt>
                <c:pt idx="28">
                  <c:v>192</c:v>
                </c:pt>
                <c:pt idx="29">
                  <c:v>198</c:v>
                </c:pt>
                <c:pt idx="30">
                  <c:v>196</c:v>
                </c:pt>
                <c:pt idx="31">
                  <c:v>210</c:v>
                </c:pt>
                <c:pt idx="32">
                  <c:v>192</c:v>
                </c:pt>
                <c:pt idx="33">
                  <c:v>198</c:v>
                </c:pt>
                <c:pt idx="34">
                  <c:v>200</c:v>
                </c:pt>
                <c:pt idx="35">
                  <c:v>196</c:v>
                </c:pt>
                <c:pt idx="36">
                  <c:v>206</c:v>
                </c:pt>
                <c:pt idx="37">
                  <c:v>204</c:v>
                </c:pt>
                <c:pt idx="38">
                  <c:v>194</c:v>
                </c:pt>
                <c:pt idx="39">
                  <c:v>196</c:v>
                </c:pt>
                <c:pt idx="40">
                  <c:v>200</c:v>
                </c:pt>
                <c:pt idx="41">
                  <c:v>206</c:v>
                </c:pt>
                <c:pt idx="42">
                  <c:v>202</c:v>
                </c:pt>
                <c:pt idx="43">
                  <c:v>200</c:v>
                </c:pt>
                <c:pt idx="44">
                  <c:v>200</c:v>
                </c:pt>
                <c:pt idx="45">
                  <c:v>190</c:v>
                </c:pt>
                <c:pt idx="46">
                  <c:v>196</c:v>
                </c:pt>
                <c:pt idx="47">
                  <c:v>204</c:v>
                </c:pt>
                <c:pt idx="48">
                  <c:v>198</c:v>
                </c:pt>
                <c:pt idx="49">
                  <c:v>204</c:v>
                </c:pt>
                <c:pt idx="50">
                  <c:v>198</c:v>
                </c:pt>
                <c:pt idx="51">
                  <c:v>198</c:v>
                </c:pt>
                <c:pt idx="52">
                  <c:v>194</c:v>
                </c:pt>
                <c:pt idx="53">
                  <c:v>206</c:v>
                </c:pt>
                <c:pt idx="54">
                  <c:v>202</c:v>
                </c:pt>
                <c:pt idx="55">
                  <c:v>196</c:v>
                </c:pt>
                <c:pt idx="56">
                  <c:v>198</c:v>
                </c:pt>
                <c:pt idx="57">
                  <c:v>208</c:v>
                </c:pt>
                <c:pt idx="58">
                  <c:v>202</c:v>
                </c:pt>
                <c:pt idx="59">
                  <c:v>212</c:v>
                </c:pt>
                <c:pt idx="60">
                  <c:v>204</c:v>
                </c:pt>
                <c:pt idx="61">
                  <c:v>198</c:v>
                </c:pt>
                <c:pt idx="62">
                  <c:v>210</c:v>
                </c:pt>
                <c:pt idx="63">
                  <c:v>202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Modul!$D$10:$D$73</c:f>
              <c:numCache>
                <c:ptCount val="64"/>
                <c:pt idx="0">
                  <c:v>194</c:v>
                </c:pt>
                <c:pt idx="1">
                  <c:v>188</c:v>
                </c:pt>
                <c:pt idx="2">
                  <c:v>192</c:v>
                </c:pt>
                <c:pt idx="3">
                  <c:v>198</c:v>
                </c:pt>
                <c:pt idx="4">
                  <c:v>190</c:v>
                </c:pt>
                <c:pt idx="5">
                  <c:v>192</c:v>
                </c:pt>
                <c:pt idx="6">
                  <c:v>188</c:v>
                </c:pt>
                <c:pt idx="7">
                  <c:v>198</c:v>
                </c:pt>
                <c:pt idx="8">
                  <c:v>186</c:v>
                </c:pt>
                <c:pt idx="9">
                  <c:v>196</c:v>
                </c:pt>
                <c:pt idx="10">
                  <c:v>192</c:v>
                </c:pt>
                <c:pt idx="11">
                  <c:v>196</c:v>
                </c:pt>
                <c:pt idx="12">
                  <c:v>180</c:v>
                </c:pt>
                <c:pt idx="13">
                  <c:v>182</c:v>
                </c:pt>
                <c:pt idx="14">
                  <c:v>192</c:v>
                </c:pt>
                <c:pt idx="15">
                  <c:v>198</c:v>
                </c:pt>
                <c:pt idx="16">
                  <c:v>184</c:v>
                </c:pt>
                <c:pt idx="17">
                  <c:v>184</c:v>
                </c:pt>
                <c:pt idx="18">
                  <c:v>174</c:v>
                </c:pt>
                <c:pt idx="19">
                  <c:v>178</c:v>
                </c:pt>
                <c:pt idx="20">
                  <c:v>184</c:v>
                </c:pt>
                <c:pt idx="21">
                  <c:v>184</c:v>
                </c:pt>
                <c:pt idx="22">
                  <c:v>182</c:v>
                </c:pt>
                <c:pt idx="23">
                  <c:v>178</c:v>
                </c:pt>
                <c:pt idx="24">
                  <c:v>184</c:v>
                </c:pt>
                <c:pt idx="25">
                  <c:v>186</c:v>
                </c:pt>
                <c:pt idx="26">
                  <c:v>182</c:v>
                </c:pt>
                <c:pt idx="27">
                  <c:v>176</c:v>
                </c:pt>
                <c:pt idx="28">
                  <c:v>174</c:v>
                </c:pt>
                <c:pt idx="29">
                  <c:v>178</c:v>
                </c:pt>
                <c:pt idx="30">
                  <c:v>170</c:v>
                </c:pt>
                <c:pt idx="31">
                  <c:v>184</c:v>
                </c:pt>
                <c:pt idx="32">
                  <c:v>182</c:v>
                </c:pt>
                <c:pt idx="33">
                  <c:v>188</c:v>
                </c:pt>
                <c:pt idx="34">
                  <c:v>178</c:v>
                </c:pt>
                <c:pt idx="35">
                  <c:v>170</c:v>
                </c:pt>
                <c:pt idx="36">
                  <c:v>184</c:v>
                </c:pt>
                <c:pt idx="37">
                  <c:v>180</c:v>
                </c:pt>
                <c:pt idx="38">
                  <c:v>176</c:v>
                </c:pt>
                <c:pt idx="39">
                  <c:v>184</c:v>
                </c:pt>
                <c:pt idx="40">
                  <c:v>174</c:v>
                </c:pt>
                <c:pt idx="41">
                  <c:v>170</c:v>
                </c:pt>
                <c:pt idx="42">
                  <c:v>188</c:v>
                </c:pt>
                <c:pt idx="43">
                  <c:v>186</c:v>
                </c:pt>
                <c:pt idx="44">
                  <c:v>178</c:v>
                </c:pt>
                <c:pt idx="45">
                  <c:v>180</c:v>
                </c:pt>
                <c:pt idx="46">
                  <c:v>176</c:v>
                </c:pt>
                <c:pt idx="47">
                  <c:v>178</c:v>
                </c:pt>
                <c:pt idx="48">
                  <c:v>190</c:v>
                </c:pt>
                <c:pt idx="49">
                  <c:v>180</c:v>
                </c:pt>
                <c:pt idx="50">
                  <c:v>182</c:v>
                </c:pt>
                <c:pt idx="51">
                  <c:v>188</c:v>
                </c:pt>
                <c:pt idx="52">
                  <c:v>180</c:v>
                </c:pt>
                <c:pt idx="53">
                  <c:v>172</c:v>
                </c:pt>
                <c:pt idx="54">
                  <c:v>190</c:v>
                </c:pt>
                <c:pt idx="55">
                  <c:v>184</c:v>
                </c:pt>
                <c:pt idx="56">
                  <c:v>186</c:v>
                </c:pt>
                <c:pt idx="57">
                  <c:v>178</c:v>
                </c:pt>
                <c:pt idx="58">
                  <c:v>191</c:v>
                </c:pt>
                <c:pt idx="59">
                  <c:v>190</c:v>
                </c:pt>
                <c:pt idx="60">
                  <c:v>190</c:v>
                </c:pt>
                <c:pt idx="61">
                  <c:v>182</c:v>
                </c:pt>
                <c:pt idx="62">
                  <c:v>186</c:v>
                </c:pt>
                <c:pt idx="63">
                  <c:v>128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Modul!$E$10:$E$73</c:f>
              <c:numCache>
                <c:ptCount val="64"/>
                <c:pt idx="0">
                  <c:v>222</c:v>
                </c:pt>
                <c:pt idx="1">
                  <c:v>210</c:v>
                </c:pt>
                <c:pt idx="2">
                  <c:v>214</c:v>
                </c:pt>
                <c:pt idx="3">
                  <c:v>206</c:v>
                </c:pt>
                <c:pt idx="4">
                  <c:v>206</c:v>
                </c:pt>
                <c:pt idx="5">
                  <c:v>208</c:v>
                </c:pt>
                <c:pt idx="6">
                  <c:v>214</c:v>
                </c:pt>
                <c:pt idx="7">
                  <c:v>210</c:v>
                </c:pt>
                <c:pt idx="8">
                  <c:v>206</c:v>
                </c:pt>
                <c:pt idx="9">
                  <c:v>208</c:v>
                </c:pt>
                <c:pt idx="10">
                  <c:v>212</c:v>
                </c:pt>
                <c:pt idx="11">
                  <c:v>206</c:v>
                </c:pt>
                <c:pt idx="12">
                  <c:v>206</c:v>
                </c:pt>
                <c:pt idx="13">
                  <c:v>200</c:v>
                </c:pt>
                <c:pt idx="14">
                  <c:v>206</c:v>
                </c:pt>
                <c:pt idx="15">
                  <c:v>206</c:v>
                </c:pt>
                <c:pt idx="16">
                  <c:v>196</c:v>
                </c:pt>
                <c:pt idx="17">
                  <c:v>202</c:v>
                </c:pt>
                <c:pt idx="18">
                  <c:v>198</c:v>
                </c:pt>
                <c:pt idx="19">
                  <c:v>204</c:v>
                </c:pt>
                <c:pt idx="20">
                  <c:v>204</c:v>
                </c:pt>
                <c:pt idx="21">
                  <c:v>196</c:v>
                </c:pt>
                <c:pt idx="22">
                  <c:v>196</c:v>
                </c:pt>
                <c:pt idx="23">
                  <c:v>192</c:v>
                </c:pt>
                <c:pt idx="24">
                  <c:v>192</c:v>
                </c:pt>
                <c:pt idx="25">
                  <c:v>196</c:v>
                </c:pt>
                <c:pt idx="26">
                  <c:v>202</c:v>
                </c:pt>
                <c:pt idx="27">
                  <c:v>196</c:v>
                </c:pt>
                <c:pt idx="28">
                  <c:v>204</c:v>
                </c:pt>
                <c:pt idx="29">
                  <c:v>202</c:v>
                </c:pt>
                <c:pt idx="30">
                  <c:v>200</c:v>
                </c:pt>
                <c:pt idx="31">
                  <c:v>198</c:v>
                </c:pt>
                <c:pt idx="32">
                  <c:v>182</c:v>
                </c:pt>
                <c:pt idx="33">
                  <c:v>202</c:v>
                </c:pt>
                <c:pt idx="34">
                  <c:v>194</c:v>
                </c:pt>
                <c:pt idx="35">
                  <c:v>192</c:v>
                </c:pt>
                <c:pt idx="36">
                  <c:v>196</c:v>
                </c:pt>
                <c:pt idx="37">
                  <c:v>194</c:v>
                </c:pt>
                <c:pt idx="38">
                  <c:v>196</c:v>
                </c:pt>
                <c:pt idx="39">
                  <c:v>190</c:v>
                </c:pt>
                <c:pt idx="40">
                  <c:v>202</c:v>
                </c:pt>
                <c:pt idx="41">
                  <c:v>198</c:v>
                </c:pt>
                <c:pt idx="42">
                  <c:v>196</c:v>
                </c:pt>
                <c:pt idx="43">
                  <c:v>194</c:v>
                </c:pt>
                <c:pt idx="44">
                  <c:v>204</c:v>
                </c:pt>
                <c:pt idx="45">
                  <c:v>200</c:v>
                </c:pt>
                <c:pt idx="46">
                  <c:v>198</c:v>
                </c:pt>
                <c:pt idx="47">
                  <c:v>198</c:v>
                </c:pt>
                <c:pt idx="48">
                  <c:v>208</c:v>
                </c:pt>
                <c:pt idx="49">
                  <c:v>202</c:v>
                </c:pt>
                <c:pt idx="50">
                  <c:v>198</c:v>
                </c:pt>
                <c:pt idx="51">
                  <c:v>202</c:v>
                </c:pt>
                <c:pt idx="52">
                  <c:v>200</c:v>
                </c:pt>
                <c:pt idx="53">
                  <c:v>202</c:v>
                </c:pt>
                <c:pt idx="54">
                  <c:v>194</c:v>
                </c:pt>
                <c:pt idx="55">
                  <c:v>200</c:v>
                </c:pt>
                <c:pt idx="56">
                  <c:v>198</c:v>
                </c:pt>
                <c:pt idx="57">
                  <c:v>198</c:v>
                </c:pt>
                <c:pt idx="58">
                  <c:v>196</c:v>
                </c:pt>
                <c:pt idx="59">
                  <c:v>194</c:v>
                </c:pt>
                <c:pt idx="60">
                  <c:v>202</c:v>
                </c:pt>
                <c:pt idx="61">
                  <c:v>204</c:v>
                </c:pt>
                <c:pt idx="62">
                  <c:v>202</c:v>
                </c:pt>
                <c:pt idx="63">
                  <c:v>206</c:v>
                </c:pt>
              </c:numCache>
            </c:numRef>
          </c:yVal>
          <c:smooth val="0"/>
        </c:ser>
        <c:axId val="40694056"/>
        <c:axId val="30702185"/>
      </c:scatterChart>
      <c:valAx>
        <c:axId val="4069405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02185"/>
        <c:crosses val="autoZero"/>
        <c:crossBetween val="midCat"/>
        <c:dispUnits/>
      </c:valAx>
      <c:valAx>
        <c:axId val="30702185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940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665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Modul!$B$10:$B$73</c:f>
              <c:numCache/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Modul!$C$10:$C$73</c:f>
              <c:numCache/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Modul!$D$10:$D$73</c:f>
              <c:numCache/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Modul!$E$10:$E$73</c:f>
              <c:numCache/>
            </c:numRef>
          </c:yVal>
          <c:smooth val="0"/>
        </c:ser>
        <c:axId val="7884210"/>
        <c:axId val="3849027"/>
      </c:scatterChart>
      <c:valAx>
        <c:axId val="788421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9027"/>
        <c:crosses val="autoZero"/>
        <c:crossBetween val="midCat"/>
        <c:dispUnits/>
      </c:valAx>
      <c:valAx>
        <c:axId val="384902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842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6832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1"/>
          <c:h val="0.826"/>
        </c:manualLayout>
      </c:layout>
      <c:scatterChart>
        <c:scatterStyle val="lineMarker"/>
        <c:varyColors val="0"/>
        <c:ser>
          <c:idx val="2"/>
          <c:order val="0"/>
          <c:tx>
            <c:strRef>
              <c:f>Modul!$L$9</c:f>
              <c:strCache>
                <c:ptCount val="1"/>
                <c:pt idx="0">
                  <c:v>BL-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Modul!$L$10:$L$64</c:f>
              <c:numCache/>
            </c:numRef>
          </c:yVal>
          <c:smooth val="0"/>
        </c:ser>
        <c:axId val="34641244"/>
        <c:axId val="43335741"/>
      </c:scatterChart>
      <c:valAx>
        <c:axId val="34641244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>
            <c:manualLayout>
              <c:xMode val="factor"/>
              <c:yMode val="factor"/>
              <c:x val="0.01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335741"/>
        <c:crosses val="autoZero"/>
        <c:crossBetween val="midCat"/>
        <c:dispUnits/>
      </c:valAx>
      <c:valAx>
        <c:axId val="43335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0.018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412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16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Modul!$R$2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9,6678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-4E-05</a:t>
                    </a:r>
                    <a:r>
                      <a:rPr lang="en-US" cap="none" sz="110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0,9677</a:t>
                    </a:r>
                  </a:p>
                </c:rich>
              </c:tx>
              <c:numFmt formatCode="General" sourceLinked="1"/>
            </c:trendlineLbl>
          </c:trendline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Modul!$Q$3:$Q$31</c:f>
              <c:numCache/>
            </c:numRef>
          </c:xVal>
          <c:yVal>
            <c:numRef>
              <c:f>Modul!$R$3:$R$31</c:f>
              <c:numCache/>
            </c:numRef>
          </c:yVal>
          <c:smooth val="0"/>
        </c:ser>
        <c:axId val="54477350"/>
        <c:axId val="20534103"/>
      </c:scatterChart>
      <c:valAx>
        <c:axId val="54477350"/>
        <c:scaling>
          <c:orientation val="minMax"/>
          <c:max val="4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34103"/>
        <c:crosses val="autoZero"/>
        <c:crossBetween val="midCat"/>
        <c:dispUnits/>
      </c:valAx>
      <c:valAx>
        <c:axId val="20534103"/>
        <c:scaling>
          <c:orientation val="minMax"/>
          <c:max val="10"/>
          <c:min val="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773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D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 , mb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Modul!$AJ$4</c:f>
              <c:strCache>
                <c:ptCount val="1"/>
                <c:pt idx="0">
                  <c:v>DP , mb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Modul!$AF$5:$AF$149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cat>
          <c:val>
            <c:numRef>
              <c:f>Modul!$AJ$5:$AJ$149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</c:ser>
        <c:axId val="50589200"/>
        <c:axId val="52649617"/>
      </c:area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5892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09375"/>
          <c:w val="0.9622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Modul!$AL$4</c:f>
              <c:strCache>
                <c:ptCount val="1"/>
                <c:pt idx="0">
                  <c:v>Module Humidity ,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Modul!$AH$5:$AH$149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xVal>
          <c:yVal>
            <c:numRef>
              <c:f>Modul!$AL$5:$AL$149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0"/>
        </c:ser>
        <c:axId val="4084506"/>
        <c:axId val="36760555"/>
      </c:scatterChart>
      <c:val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760555"/>
        <c:crosses val="autoZero"/>
        <c:crossBetween val="midCat"/>
        <c:dispUnits/>
      </c:valAx>
      <c:valAx>
        <c:axId val="36760555"/>
        <c:scaling>
          <c:orientation val="minMax"/>
          <c:max val="25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845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5"/>
          <c:y val="0.08025"/>
          <c:w val="0.95275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Modul!$AK$4</c:f>
              <c:strCache>
                <c:ptCount val="1"/>
                <c:pt idx="0">
                  <c:v>Module Humidity ,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57"/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4"/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6"/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0"/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34"/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Modul!$AI$5:$AI$149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xVal>
          <c:yVal>
            <c:numRef>
              <c:f>Modul!$AK$5:$AK$149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0"/>
        </c:ser>
        <c:axId val="62409540"/>
        <c:axId val="24814949"/>
      </c:scatterChart>
      <c:valAx>
        <c:axId val="62409540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flov/V</a:t>
                </a:r>
                <a:r>
                  <a:rPr lang="en-US" cap="none" sz="875" b="1" i="0" u="none" baseline="-2500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2375"/>
              <c:y val="0.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14949"/>
        <c:crosses val="autoZero"/>
        <c:crossBetween val="midCat"/>
        <c:dispUnits/>
      </c:valAx>
      <c:valAx>
        <c:axId val="2481494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latin typeface="Arial"/>
                    <a:ea typeface="Arial"/>
                    <a:cs typeface="Arial"/>
                  </a:rPr>
                  <a:t>Hm ,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095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11050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11050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504825</xdr:colOff>
      <xdr:row>101</xdr:row>
      <xdr:rowOff>104775</xdr:rowOff>
    </xdr:from>
    <xdr:to>
      <xdr:col>13</xdr:col>
      <xdr:colOff>504825</xdr:colOff>
      <xdr:row>118</xdr:row>
      <xdr:rowOff>57150</xdr:rowOff>
    </xdr:to>
    <xdr:graphicFrame>
      <xdr:nvGraphicFramePr>
        <xdr:cNvPr id="3" name="Chart 39"/>
        <xdr:cNvGraphicFramePr/>
      </xdr:nvGraphicFramePr>
      <xdr:xfrm>
        <a:off x="1533525" y="14906625"/>
        <a:ext cx="56578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77</xdr:row>
      <xdr:rowOff>0</xdr:rowOff>
    </xdr:from>
    <xdr:to>
      <xdr:col>17</xdr:col>
      <xdr:colOff>76200</xdr:colOff>
      <xdr:row>82</xdr:row>
      <xdr:rowOff>28575</xdr:rowOff>
    </xdr:to>
    <xdr:sp>
      <xdr:nvSpPr>
        <xdr:cNvPr id="4" name="AutoShape 40"/>
        <xdr:cNvSpPr>
          <a:spLocks/>
        </xdr:cNvSpPr>
      </xdr:nvSpPr>
      <xdr:spPr>
        <a:xfrm>
          <a:off x="8258175" y="10896600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1" name="Chart 3"/>
        <xdr:cNvGraphicFramePr/>
      </xdr:nvGraphicFramePr>
      <xdr:xfrm>
        <a:off x="0" y="13344525"/>
        <a:ext cx="56102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10</xdr:col>
      <xdr:colOff>0</xdr:colOff>
      <xdr:row>115</xdr:row>
      <xdr:rowOff>9525</xdr:rowOff>
    </xdr:to>
    <xdr:graphicFrame>
      <xdr:nvGraphicFramePr>
        <xdr:cNvPr id="2" name="Chart 4"/>
        <xdr:cNvGraphicFramePr/>
      </xdr:nvGraphicFramePr>
      <xdr:xfrm>
        <a:off x="0" y="16116300"/>
        <a:ext cx="56102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7</xdr:row>
      <xdr:rowOff>9525</xdr:rowOff>
    </xdr:from>
    <xdr:to>
      <xdr:col>27</xdr:col>
      <xdr:colOff>104775</xdr:colOff>
      <xdr:row>23</xdr:row>
      <xdr:rowOff>76200</xdr:rowOff>
    </xdr:to>
    <xdr:graphicFrame>
      <xdr:nvGraphicFramePr>
        <xdr:cNvPr id="3" name="Chart 5"/>
        <xdr:cNvGraphicFramePr/>
      </xdr:nvGraphicFramePr>
      <xdr:xfrm>
        <a:off x="12915900" y="1238250"/>
        <a:ext cx="46767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47</xdr:col>
      <xdr:colOff>295275</xdr:colOff>
      <xdr:row>1</xdr:row>
      <xdr:rowOff>9525</xdr:rowOff>
    </xdr:from>
    <xdr:to>
      <xdr:col>55</xdr:col>
      <xdr:colOff>276225</xdr:colOff>
      <xdr:row>17</xdr:row>
      <xdr:rowOff>0</xdr:rowOff>
    </xdr:to>
    <xdr:graphicFrame>
      <xdr:nvGraphicFramePr>
        <xdr:cNvPr id="4" name="Chart 7"/>
        <xdr:cNvGraphicFramePr/>
      </xdr:nvGraphicFramePr>
      <xdr:xfrm>
        <a:off x="34213800" y="161925"/>
        <a:ext cx="607695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47</xdr:col>
      <xdr:colOff>361950</xdr:colOff>
      <xdr:row>68</xdr:row>
      <xdr:rowOff>9525</xdr:rowOff>
    </xdr:from>
    <xdr:to>
      <xdr:col>54</xdr:col>
      <xdr:colOff>152400</xdr:colOff>
      <xdr:row>84</xdr:row>
      <xdr:rowOff>38100</xdr:rowOff>
    </xdr:to>
    <xdr:graphicFrame>
      <xdr:nvGraphicFramePr>
        <xdr:cNvPr id="5" name="Chart 8"/>
        <xdr:cNvGraphicFramePr/>
      </xdr:nvGraphicFramePr>
      <xdr:xfrm>
        <a:off x="34280475" y="11153775"/>
        <a:ext cx="51244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47</xdr:col>
      <xdr:colOff>352425</xdr:colOff>
      <xdr:row>34</xdr:row>
      <xdr:rowOff>57150</xdr:rowOff>
    </xdr:from>
    <xdr:to>
      <xdr:col>54</xdr:col>
      <xdr:colOff>133350</xdr:colOff>
      <xdr:row>51</xdr:row>
      <xdr:rowOff>0</xdr:rowOff>
    </xdr:to>
    <xdr:graphicFrame>
      <xdr:nvGraphicFramePr>
        <xdr:cNvPr id="6" name="Chart 10"/>
        <xdr:cNvGraphicFramePr/>
      </xdr:nvGraphicFramePr>
      <xdr:xfrm>
        <a:off x="34270950" y="5695950"/>
        <a:ext cx="51149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47</xdr:col>
      <xdr:colOff>352425</xdr:colOff>
      <xdr:row>51</xdr:row>
      <xdr:rowOff>0</xdr:rowOff>
    </xdr:from>
    <xdr:to>
      <xdr:col>54</xdr:col>
      <xdr:colOff>142875</xdr:colOff>
      <xdr:row>67</xdr:row>
      <xdr:rowOff>104775</xdr:rowOff>
    </xdr:to>
    <xdr:graphicFrame>
      <xdr:nvGraphicFramePr>
        <xdr:cNvPr id="7" name="Chart 17"/>
        <xdr:cNvGraphicFramePr/>
      </xdr:nvGraphicFramePr>
      <xdr:xfrm>
        <a:off x="34270950" y="8391525"/>
        <a:ext cx="5124450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47</xdr:col>
      <xdr:colOff>342900</xdr:colOff>
      <xdr:row>83</xdr:row>
      <xdr:rowOff>19050</xdr:rowOff>
    </xdr:from>
    <xdr:to>
      <xdr:col>54</xdr:col>
      <xdr:colOff>133350</xdr:colOff>
      <xdr:row>99</xdr:row>
      <xdr:rowOff>123825</xdr:rowOff>
    </xdr:to>
    <xdr:graphicFrame>
      <xdr:nvGraphicFramePr>
        <xdr:cNvPr id="8" name="Chart 18"/>
        <xdr:cNvGraphicFramePr/>
      </xdr:nvGraphicFramePr>
      <xdr:xfrm>
        <a:off x="34261425" y="13668375"/>
        <a:ext cx="5124450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33</xdr:col>
      <xdr:colOff>552450</xdr:colOff>
      <xdr:row>37</xdr:row>
      <xdr:rowOff>0</xdr:rowOff>
    </xdr:from>
    <xdr:to>
      <xdr:col>40</xdr:col>
      <xdr:colOff>38100</xdr:colOff>
      <xdr:row>53</xdr:row>
      <xdr:rowOff>104775</xdr:rowOff>
    </xdr:to>
    <xdr:graphicFrame>
      <xdr:nvGraphicFramePr>
        <xdr:cNvPr id="9" name="Chart 19"/>
        <xdr:cNvGraphicFramePr/>
      </xdr:nvGraphicFramePr>
      <xdr:xfrm>
        <a:off x="22888575" y="6124575"/>
        <a:ext cx="5734050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33</xdr:col>
      <xdr:colOff>504825</xdr:colOff>
      <xdr:row>20</xdr:row>
      <xdr:rowOff>9525</xdr:rowOff>
    </xdr:from>
    <xdr:to>
      <xdr:col>38</xdr:col>
      <xdr:colOff>533400</xdr:colOff>
      <xdr:row>36</xdr:row>
      <xdr:rowOff>114300</xdr:rowOff>
    </xdr:to>
    <xdr:graphicFrame>
      <xdr:nvGraphicFramePr>
        <xdr:cNvPr id="10" name="Chart 21"/>
        <xdr:cNvGraphicFramePr/>
      </xdr:nvGraphicFramePr>
      <xdr:xfrm>
        <a:off x="22840950" y="3381375"/>
        <a:ext cx="46672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47</xdr:col>
      <xdr:colOff>352425</xdr:colOff>
      <xdr:row>17</xdr:row>
      <xdr:rowOff>0</xdr:rowOff>
    </xdr:from>
    <xdr:to>
      <xdr:col>53</xdr:col>
      <xdr:colOff>447675</xdr:colOff>
      <xdr:row>33</xdr:row>
      <xdr:rowOff>104775</xdr:rowOff>
    </xdr:to>
    <xdr:graphicFrame>
      <xdr:nvGraphicFramePr>
        <xdr:cNvPr id="11" name="Chart 6"/>
        <xdr:cNvGraphicFramePr/>
      </xdr:nvGraphicFramePr>
      <xdr:xfrm>
        <a:off x="34270950" y="2886075"/>
        <a:ext cx="4667250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41</xdr:col>
      <xdr:colOff>152400</xdr:colOff>
      <xdr:row>11</xdr:row>
      <xdr:rowOff>133350</xdr:rowOff>
    </xdr:from>
    <xdr:to>
      <xdr:col>47</xdr:col>
      <xdr:colOff>247650</xdr:colOff>
      <xdr:row>28</xdr:row>
      <xdr:rowOff>76200</xdr:rowOff>
    </xdr:to>
    <xdr:graphicFrame>
      <xdr:nvGraphicFramePr>
        <xdr:cNvPr id="12" name="Chart 22"/>
        <xdr:cNvGraphicFramePr/>
      </xdr:nvGraphicFramePr>
      <xdr:xfrm>
        <a:off x="29498925" y="2047875"/>
        <a:ext cx="4667250" cy="2695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6</xdr:col>
      <xdr:colOff>95250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52101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32</xdr:row>
      <xdr:rowOff>0</xdr:rowOff>
    </xdr:from>
    <xdr:to>
      <xdr:col>12</xdr:col>
      <xdr:colOff>190500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4667250" y="5210175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08\FM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9">
          <cell r="K9" t="str">
            <v>FL,  gr</v>
          </cell>
          <cell r="N9" t="str">
            <v>Fu,  gr</v>
          </cell>
        </row>
        <row r="10">
          <cell r="A10">
            <v>0</v>
          </cell>
          <cell r="K10">
            <v>73.84462536587395</v>
          </cell>
          <cell r="N10">
            <v>72.59113217116581</v>
          </cell>
        </row>
        <row r="11">
          <cell r="A11">
            <v>1</v>
          </cell>
          <cell r="K11">
            <v>74.35512937934396</v>
          </cell>
          <cell r="N11">
            <v>72.88904348134639</v>
          </cell>
        </row>
        <row r="12">
          <cell r="A12">
            <v>2</v>
          </cell>
          <cell r="K12">
            <v>73.71782084669299</v>
          </cell>
          <cell r="N12">
            <v>74.71563856915405</v>
          </cell>
        </row>
        <row r="13">
          <cell r="A13">
            <v>3</v>
          </cell>
          <cell r="K13">
            <v>74.43216136524825</v>
          </cell>
          <cell r="N13">
            <v>71.32105612344715</v>
          </cell>
        </row>
        <row r="14">
          <cell r="A14">
            <v>4</v>
          </cell>
          <cell r="K14">
            <v>74.89687716497065</v>
          </cell>
          <cell r="N14">
            <v>81.97653014072675</v>
          </cell>
        </row>
        <row r="15">
          <cell r="A15">
            <v>5</v>
          </cell>
          <cell r="K15">
            <v>74.56081428630786</v>
          </cell>
          <cell r="N15">
            <v>76.45101347132598</v>
          </cell>
        </row>
        <row r="16">
          <cell r="A16">
            <v>6</v>
          </cell>
          <cell r="K16">
            <v>72.83926438532055</v>
          </cell>
          <cell r="N16">
            <v>71.68398178365477</v>
          </cell>
        </row>
        <row r="17">
          <cell r="A17">
            <v>7</v>
          </cell>
          <cell r="K17">
            <v>73.81923830104532</v>
          </cell>
          <cell r="N17">
            <v>71.87867592394757</v>
          </cell>
        </row>
        <row r="18">
          <cell r="A18">
            <v>8</v>
          </cell>
          <cell r="K18">
            <v>72.9887548834831</v>
          </cell>
          <cell r="N18">
            <v>71.75689928181556</v>
          </cell>
        </row>
        <row r="19">
          <cell r="A19">
            <v>9</v>
          </cell>
          <cell r="K19">
            <v>71.85429580848687</v>
          </cell>
          <cell r="N19">
            <v>73.89543880002589</v>
          </cell>
        </row>
        <row r="20">
          <cell r="A20">
            <v>10</v>
          </cell>
          <cell r="K20">
            <v>73.74315560751525</v>
          </cell>
          <cell r="N20">
            <v>73.38965357286952</v>
          </cell>
        </row>
        <row r="21">
          <cell r="A21">
            <v>11</v>
          </cell>
          <cell r="K21">
            <v>73.41481933473271</v>
          </cell>
          <cell r="N21">
            <v>70.57969046640378</v>
          </cell>
        </row>
        <row r="22">
          <cell r="A22">
            <v>12</v>
          </cell>
          <cell r="K22">
            <v>72.49223418241338</v>
          </cell>
          <cell r="N22">
            <v>70.88917183106778</v>
          </cell>
        </row>
        <row r="23">
          <cell r="A23">
            <v>13</v>
          </cell>
          <cell r="K23">
            <v>73.01371470372763</v>
          </cell>
          <cell r="N23">
            <v>71.70827526201423</v>
          </cell>
        </row>
        <row r="24">
          <cell r="A24">
            <v>14</v>
          </cell>
          <cell r="K24">
            <v>73.64189484965584</v>
          </cell>
          <cell r="N24">
            <v>71.03269635346611</v>
          </cell>
        </row>
        <row r="25">
          <cell r="A25">
            <v>15</v>
          </cell>
          <cell r="K25">
            <v>73.87002552919664</v>
          </cell>
          <cell r="N25">
            <v>70.03708935963272</v>
          </cell>
        </row>
        <row r="26">
          <cell r="A26">
            <v>16</v>
          </cell>
          <cell r="K26">
            <v>73.2389303809345</v>
          </cell>
          <cell r="N26">
            <v>70.41388539461761</v>
          </cell>
        </row>
        <row r="27">
          <cell r="A27">
            <v>17</v>
          </cell>
          <cell r="K27">
            <v>73.43999804305652</v>
          </cell>
          <cell r="N27">
            <v>70.57969046640378</v>
          </cell>
        </row>
        <row r="28">
          <cell r="A28">
            <v>18</v>
          </cell>
          <cell r="K28">
            <v>73.97175734779377</v>
          </cell>
          <cell r="N28">
            <v>71.44172449900637</v>
          </cell>
        </row>
        <row r="29">
          <cell r="A29">
            <v>19</v>
          </cell>
          <cell r="K29">
            <v>73.7685034308591</v>
          </cell>
          <cell r="N29">
            <v>70.20156456108525</v>
          </cell>
        </row>
        <row r="30">
          <cell r="A30">
            <v>20</v>
          </cell>
          <cell r="K30">
            <v>73.7685034308591</v>
          </cell>
          <cell r="N30">
            <v>71.2969591370076</v>
          </cell>
        </row>
        <row r="31">
          <cell r="A31">
            <v>21</v>
          </cell>
          <cell r="K31">
            <v>72.71503951769424</v>
          </cell>
          <cell r="N31">
            <v>69.99020260656349</v>
          </cell>
        </row>
        <row r="32">
          <cell r="A32">
            <v>22</v>
          </cell>
          <cell r="K32">
            <v>73.84462536587395</v>
          </cell>
          <cell r="N32">
            <v>71.5384798283643</v>
          </cell>
        </row>
        <row r="33">
          <cell r="A33">
            <v>23</v>
          </cell>
          <cell r="K33">
            <v>73.81923830104532</v>
          </cell>
          <cell r="N33">
            <v>73.1387060609851</v>
          </cell>
        </row>
        <row r="34">
          <cell r="A34">
            <v>24</v>
          </cell>
          <cell r="K34">
            <v>73.2389303809345</v>
          </cell>
          <cell r="N34">
            <v>73.51561193564835</v>
          </cell>
        </row>
        <row r="35">
          <cell r="A35">
            <v>25</v>
          </cell>
          <cell r="K35">
            <v>73.26401865012825</v>
          </cell>
          <cell r="N35">
            <v>72.93887362412742</v>
          </cell>
        </row>
        <row r="36">
          <cell r="A36">
            <v>26</v>
          </cell>
          <cell r="K36">
            <v>73.56608609271699</v>
          </cell>
          <cell r="N36">
            <v>79.33907811059703</v>
          </cell>
        </row>
        <row r="37">
          <cell r="A37">
            <v>27</v>
          </cell>
          <cell r="K37">
            <v>73.71782084669299</v>
          </cell>
          <cell r="N37">
            <v>77.25987061914974</v>
          </cell>
        </row>
        <row r="38">
          <cell r="A38">
            <v>28</v>
          </cell>
          <cell r="K38">
            <v>73.56608609271699</v>
          </cell>
          <cell r="N38">
            <v>77.20554833528182</v>
          </cell>
        </row>
        <row r="39">
          <cell r="A39">
            <v>29</v>
          </cell>
          <cell r="K39">
            <v>73.46518970672275</v>
          </cell>
          <cell r="N39">
            <v>71.1286216583447</v>
          </cell>
        </row>
        <row r="40">
          <cell r="A40">
            <v>30</v>
          </cell>
          <cell r="K40">
            <v>73.1887924872258</v>
          </cell>
          <cell r="N40">
            <v>76.50454122286092</v>
          </cell>
        </row>
        <row r="41">
          <cell r="A41">
            <v>31</v>
          </cell>
          <cell r="K41">
            <v>72.9139521675316</v>
          </cell>
          <cell r="N41">
            <v>73.92086518738188</v>
          </cell>
        </row>
        <row r="42">
          <cell r="A42">
            <v>32</v>
          </cell>
          <cell r="K42">
            <v>73.69249913941846</v>
          </cell>
          <cell r="N42">
            <v>79.0570339750347</v>
          </cell>
        </row>
        <row r="43">
          <cell r="A43">
            <v>33</v>
          </cell>
          <cell r="K43">
            <v>72.27045132343909</v>
          </cell>
          <cell r="N43">
            <v>72.46754126453664</v>
          </cell>
        </row>
        <row r="44">
          <cell r="A44">
            <v>34</v>
          </cell>
          <cell r="K44">
            <v>72.41819326374431</v>
          </cell>
          <cell r="N44">
            <v>71.659700648497</v>
          </cell>
        </row>
        <row r="45">
          <cell r="A45">
            <v>35</v>
          </cell>
          <cell r="K45">
            <v>72.96380785986504</v>
          </cell>
          <cell r="N45">
            <v>73.74315560751525</v>
          </cell>
        </row>
        <row r="46">
          <cell r="A46">
            <v>36</v>
          </cell>
          <cell r="K46">
            <v>73.36450074859256</v>
          </cell>
          <cell r="N46">
            <v>73.2389303809345</v>
          </cell>
        </row>
        <row r="47">
          <cell r="A47">
            <v>37</v>
          </cell>
          <cell r="K47">
            <v>71.15263334579572</v>
          </cell>
          <cell r="N47">
            <v>70.46119860369427</v>
          </cell>
        </row>
        <row r="48">
          <cell r="A48">
            <v>38</v>
          </cell>
          <cell r="K48">
            <v>73.03868732935226</v>
          </cell>
          <cell r="N48">
            <v>69.84982449860738</v>
          </cell>
        </row>
        <row r="49">
          <cell r="A49">
            <v>39</v>
          </cell>
          <cell r="K49">
            <v>71.97632057348282</v>
          </cell>
          <cell r="N49">
            <v>72.71503951769424</v>
          </cell>
        </row>
        <row r="50">
          <cell r="A50">
            <v>40</v>
          </cell>
          <cell r="K50">
            <v>72.19674983967246</v>
          </cell>
          <cell r="N50">
            <v>70.55596819433656</v>
          </cell>
        </row>
        <row r="51">
          <cell r="A51">
            <v>41</v>
          </cell>
          <cell r="K51">
            <v>72.9139521675316</v>
          </cell>
          <cell r="N51">
            <v>71.659700648497</v>
          </cell>
        </row>
        <row r="52">
          <cell r="A52">
            <v>42</v>
          </cell>
          <cell r="K52">
            <v>70.6746992935664</v>
          </cell>
          <cell r="N52">
            <v>71.87867592394757</v>
          </cell>
        </row>
        <row r="53">
          <cell r="A53">
            <v>43</v>
          </cell>
          <cell r="K53">
            <v>72.83926438532055</v>
          </cell>
          <cell r="N53">
            <v>73.71782084669299</v>
          </cell>
        </row>
        <row r="54">
          <cell r="A54">
            <v>44</v>
          </cell>
          <cell r="K54">
            <v>72.73985905485212</v>
          </cell>
          <cell r="N54">
            <v>74.8191228207015</v>
          </cell>
        </row>
        <row r="55">
          <cell r="A55">
            <v>45</v>
          </cell>
          <cell r="K55">
            <v>72.49223418241338</v>
          </cell>
          <cell r="N55">
            <v>73.89543880002589</v>
          </cell>
        </row>
        <row r="56">
          <cell r="A56">
            <v>46</v>
          </cell>
          <cell r="K56">
            <v>73.16374284507596</v>
          </cell>
          <cell r="N56">
            <v>70.86529337335719</v>
          </cell>
        </row>
        <row r="57">
          <cell r="A57">
            <v>47</v>
          </cell>
          <cell r="K57">
            <v>72.2458716275626</v>
          </cell>
          <cell r="N57">
            <v>73.87002552919664</v>
          </cell>
        </row>
        <row r="58">
          <cell r="A58">
            <v>48</v>
          </cell>
          <cell r="K58">
            <v>71.3451653284211</v>
          </cell>
          <cell r="N58">
            <v>70.84142697851982</v>
          </cell>
        </row>
        <row r="59">
          <cell r="A59">
            <v>49</v>
          </cell>
          <cell r="K59">
            <v>72.46754126453664</v>
          </cell>
          <cell r="N59">
            <v>74.87094558820144</v>
          </cell>
        </row>
        <row r="60">
          <cell r="A60">
            <v>50</v>
          </cell>
          <cell r="K60">
            <v>72.81439395805481</v>
          </cell>
          <cell r="N60">
            <v>70.79373034497613</v>
          </cell>
        </row>
        <row r="61">
          <cell r="A61">
            <v>51</v>
          </cell>
          <cell r="K61">
            <v>72.14767813346728</v>
          </cell>
          <cell r="N61">
            <v>70.79373034497613</v>
          </cell>
        </row>
        <row r="62">
          <cell r="A62">
            <v>52</v>
          </cell>
          <cell r="K62">
            <v>71.3934204270273</v>
          </cell>
          <cell r="N62">
            <v>71.32105612344715</v>
          </cell>
        </row>
        <row r="63">
          <cell r="A63">
            <v>53</v>
          </cell>
          <cell r="K63">
            <v>74.8191228207015</v>
          </cell>
          <cell r="N63">
            <v>70.57969046640378</v>
          </cell>
        </row>
        <row r="64">
          <cell r="A64">
            <v>54</v>
          </cell>
          <cell r="K64">
            <v>70.39024665860467</v>
          </cell>
          <cell r="N64">
            <v>70.43753604031355</v>
          </cell>
        </row>
        <row r="65">
          <cell r="A65">
            <v>55</v>
          </cell>
          <cell r="K65">
            <v>70.6746992935664</v>
          </cell>
          <cell r="N65">
            <v>71.17665719414177</v>
          </cell>
        </row>
        <row r="66">
          <cell r="A66">
            <v>56</v>
          </cell>
          <cell r="K66">
            <v>72.69023268136547</v>
          </cell>
          <cell r="N66">
            <v>71.20069321159619</v>
          </cell>
        </row>
        <row r="67">
          <cell r="A67">
            <v>57</v>
          </cell>
          <cell r="K67">
            <v>69.40806920617791</v>
          </cell>
          <cell r="N67">
            <v>71.97632057348282</v>
          </cell>
        </row>
        <row r="68">
          <cell r="A68">
            <v>58</v>
          </cell>
          <cell r="K68">
            <v>73.43999804305652</v>
          </cell>
          <cell r="N68">
            <v>71.82992809494995</v>
          </cell>
        </row>
        <row r="69">
          <cell r="A69">
            <v>59</v>
          </cell>
          <cell r="K69">
            <v>70.41388539461761</v>
          </cell>
          <cell r="N69">
            <v>72.07416432847506</v>
          </cell>
        </row>
        <row r="70">
          <cell r="A70">
            <v>60</v>
          </cell>
          <cell r="K70">
            <v>73.33936085303527</v>
          </cell>
          <cell r="N70">
            <v>73.54084251870951</v>
          </cell>
        </row>
        <row r="71">
          <cell r="A71">
            <v>61</v>
          </cell>
          <cell r="K71">
            <v>71.97632057348282</v>
          </cell>
          <cell r="N71">
            <v>71.2969591370076</v>
          </cell>
        </row>
        <row r="72">
          <cell r="A72">
            <v>62</v>
          </cell>
          <cell r="K72">
            <v>70.08402324295965</v>
          </cell>
          <cell r="N72">
            <v>81.12192309794541</v>
          </cell>
        </row>
        <row r="73">
          <cell r="A73">
            <v>63</v>
          </cell>
          <cell r="K73">
            <v>69.75647359089479</v>
          </cell>
          <cell r="N73">
            <v>76.93479438512782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workbookViewId="0" topLeftCell="A73">
      <selection activeCell="R85" sqref="R85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2"/>
    </row>
    <row r="3" spans="4:7" ht="12.75">
      <c r="D3" s="1" t="s">
        <v>11</v>
      </c>
      <c r="E3" s="5">
        <v>80.8</v>
      </c>
      <c r="F3" s="3"/>
      <c r="G3" s="3"/>
    </row>
    <row r="4" spans="4:5" ht="13.5">
      <c r="D4" s="232" t="s">
        <v>2</v>
      </c>
      <c r="E4" s="232"/>
    </row>
    <row r="6" spans="1:16" ht="13.5" thickBot="1">
      <c r="A6" s="79" t="s">
        <v>12</v>
      </c>
      <c r="B6" s="240" t="s">
        <v>53</v>
      </c>
      <c r="C6" s="241"/>
      <c r="D6" s="6"/>
      <c r="E6" s="6"/>
      <c r="F6" s="6"/>
      <c r="G6" s="6"/>
      <c r="H6" s="6"/>
      <c r="N6" s="79" t="s">
        <v>12</v>
      </c>
      <c r="O6" s="240" t="s">
        <v>53</v>
      </c>
      <c r="P6" s="241"/>
    </row>
    <row r="7" spans="1:16" ht="14.25" thickBot="1" thickTop="1">
      <c r="A7" s="73" t="s">
        <v>9</v>
      </c>
      <c r="B7" s="242" t="s">
        <v>55</v>
      </c>
      <c r="C7" s="243"/>
      <c r="D7" s="243"/>
      <c r="E7" s="243"/>
      <c r="F7" s="243"/>
      <c r="G7" s="243"/>
      <c r="H7" s="244"/>
      <c r="I7" s="242" t="s">
        <v>54</v>
      </c>
      <c r="J7" s="243"/>
      <c r="K7" s="243"/>
      <c r="L7" s="243"/>
      <c r="M7" s="243"/>
      <c r="N7" s="243"/>
      <c r="O7" s="245"/>
      <c r="P7" s="122" t="s">
        <v>9</v>
      </c>
    </row>
    <row r="8" spans="1:16" ht="13.5" thickBot="1">
      <c r="A8" s="74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123"/>
      <c r="P8" s="120" t="s">
        <v>13</v>
      </c>
    </row>
    <row r="9" spans="1:16" ht="14.25" thickBot="1">
      <c r="A9" s="75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30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30</v>
      </c>
      <c r="P9" s="121" t="s">
        <v>0</v>
      </c>
    </row>
    <row r="10" spans="1:16" s="124" customFormat="1" ht="10.5" customHeight="1">
      <c r="A10" s="34">
        <v>0</v>
      </c>
      <c r="B10" s="169"/>
      <c r="C10" s="170">
        <v>5.83</v>
      </c>
      <c r="D10" s="159">
        <f>$E$2*($E$3/C10)^2</f>
        <v>73.49039433462102</v>
      </c>
      <c r="E10" s="171"/>
      <c r="F10" s="170">
        <v>5.863</v>
      </c>
      <c r="G10" s="159">
        <f>$E$2*($E$3/F10)^2</f>
        <v>72.6654385372015</v>
      </c>
      <c r="H10" s="172"/>
      <c r="I10" s="169"/>
      <c r="J10" s="173">
        <v>5.785</v>
      </c>
      <c r="K10" s="159">
        <f>$E$2*($E$3/J10)^2</f>
        <v>74.63816621085886</v>
      </c>
      <c r="L10" s="169"/>
      <c r="M10" s="173">
        <v>5.868</v>
      </c>
      <c r="N10" s="159">
        <f>$E$2*($E$3/M10)^2</f>
        <v>72.54165789611858</v>
      </c>
      <c r="O10" s="174"/>
      <c r="P10" s="33">
        <v>0</v>
      </c>
    </row>
    <row r="11" spans="1:16" s="124" customFormat="1" ht="10.5" customHeight="1">
      <c r="A11" s="37">
        <v>1</v>
      </c>
      <c r="B11" s="157"/>
      <c r="C11" s="158">
        <v>5.788</v>
      </c>
      <c r="D11" s="159">
        <f aca="true" t="shared" si="0" ref="D11:D73">$E$2*($E$3/C11)^2</f>
        <v>74.56081428630786</v>
      </c>
      <c r="E11" s="160"/>
      <c r="F11" s="158">
        <v>5.909</v>
      </c>
      <c r="G11" s="159">
        <f aca="true" t="shared" si="1" ref="G11:G73">$E$2*($E$3/F11)^2</f>
        <v>71.5384798283643</v>
      </c>
      <c r="H11" s="161"/>
      <c r="I11" s="157"/>
      <c r="J11" s="158">
        <v>5.806</v>
      </c>
      <c r="K11" s="159">
        <f aca="true" t="shared" si="2" ref="K11:K73">$E$2*($E$3/J11)^2</f>
        <v>74.09921792095292</v>
      </c>
      <c r="L11" s="157"/>
      <c r="M11" s="158">
        <v>5.868</v>
      </c>
      <c r="N11" s="159">
        <f aca="true" t="shared" si="3" ref="N11:N73">$E$2*($E$3/M11)^2</f>
        <v>72.54165789611858</v>
      </c>
      <c r="O11" s="162"/>
      <c r="P11" s="125">
        <v>1</v>
      </c>
    </row>
    <row r="12" spans="1:16" s="124" customFormat="1" ht="10.5" customHeight="1">
      <c r="A12" s="37">
        <v>2</v>
      </c>
      <c r="B12" s="157"/>
      <c r="C12" s="158">
        <v>5.861</v>
      </c>
      <c r="D12" s="159">
        <f t="shared" si="0"/>
        <v>72.71503951769424</v>
      </c>
      <c r="E12" s="160"/>
      <c r="F12" s="158">
        <v>5.912</v>
      </c>
      <c r="G12" s="159">
        <f t="shared" si="1"/>
        <v>71.46589492072269</v>
      </c>
      <c r="H12" s="161"/>
      <c r="I12" s="157"/>
      <c r="J12" s="158">
        <v>5.817</v>
      </c>
      <c r="K12" s="159">
        <f t="shared" si="2"/>
        <v>73.81923830104532</v>
      </c>
      <c r="L12" s="157"/>
      <c r="M12" s="158">
        <v>5.849</v>
      </c>
      <c r="N12" s="159">
        <f t="shared" si="3"/>
        <v>73.01371470372763</v>
      </c>
      <c r="O12" s="162"/>
      <c r="P12" s="125">
        <v>2</v>
      </c>
    </row>
    <row r="13" spans="1:16" s="124" customFormat="1" ht="10.5" customHeight="1">
      <c r="A13" s="37">
        <v>3</v>
      </c>
      <c r="B13" s="157"/>
      <c r="C13" s="158">
        <v>5.881</v>
      </c>
      <c r="D13" s="159">
        <f t="shared" si="0"/>
        <v>72.2213044691488</v>
      </c>
      <c r="E13" s="160"/>
      <c r="F13" s="158">
        <v>5.91</v>
      </c>
      <c r="G13" s="159">
        <f t="shared" si="1"/>
        <v>71.51427257709409</v>
      </c>
      <c r="H13" s="161"/>
      <c r="I13" s="157"/>
      <c r="J13" s="158">
        <v>5.866</v>
      </c>
      <c r="K13" s="159">
        <f t="shared" si="2"/>
        <v>72.59113217116581</v>
      </c>
      <c r="L13" s="157"/>
      <c r="M13" s="158">
        <v>5.833</v>
      </c>
      <c r="N13" s="159">
        <f t="shared" si="3"/>
        <v>73.41481933473271</v>
      </c>
      <c r="O13" s="162"/>
      <c r="P13" s="125">
        <v>3</v>
      </c>
    </row>
    <row r="14" spans="1:16" s="124" customFormat="1" ht="10.5" customHeight="1">
      <c r="A14" s="37">
        <v>4</v>
      </c>
      <c r="B14" s="157"/>
      <c r="C14" s="158">
        <v>5.888</v>
      </c>
      <c r="D14" s="159">
        <f t="shared" si="0"/>
        <v>72.0496846939981</v>
      </c>
      <c r="E14" s="160"/>
      <c r="F14" s="158">
        <v>5.889</v>
      </c>
      <c r="G14" s="159">
        <f t="shared" si="1"/>
        <v>72.02521752898423</v>
      </c>
      <c r="H14" s="161"/>
      <c r="I14" s="157"/>
      <c r="J14" s="158">
        <v>5.849</v>
      </c>
      <c r="K14" s="159">
        <f t="shared" si="2"/>
        <v>73.01371470372763</v>
      </c>
      <c r="L14" s="157"/>
      <c r="M14" s="158">
        <v>5.758</v>
      </c>
      <c r="N14" s="159">
        <f t="shared" si="3"/>
        <v>75.33978320450842</v>
      </c>
      <c r="O14" s="162"/>
      <c r="P14" s="125">
        <v>4</v>
      </c>
    </row>
    <row r="15" spans="1:16" s="124" customFormat="1" ht="10.5" customHeight="1">
      <c r="A15" s="37">
        <v>5</v>
      </c>
      <c r="B15" s="157"/>
      <c r="C15" s="158">
        <v>5.914</v>
      </c>
      <c r="D15" s="159">
        <f t="shared" si="0"/>
        <v>71.41756633720459</v>
      </c>
      <c r="E15" s="160"/>
      <c r="F15" s="158">
        <v>5.862</v>
      </c>
      <c r="G15" s="159">
        <f t="shared" si="1"/>
        <v>72.69023268136547</v>
      </c>
      <c r="H15" s="161"/>
      <c r="I15" s="157"/>
      <c r="J15" s="158">
        <v>5.83</v>
      </c>
      <c r="K15" s="159">
        <f t="shared" si="2"/>
        <v>73.49039433462102</v>
      </c>
      <c r="L15" s="157"/>
      <c r="M15" s="158">
        <v>5.851</v>
      </c>
      <c r="N15" s="159">
        <f t="shared" si="3"/>
        <v>72.96380785986504</v>
      </c>
      <c r="O15" s="162"/>
      <c r="P15" s="125">
        <v>5</v>
      </c>
    </row>
    <row r="16" spans="1:16" s="124" customFormat="1" ht="10.5" customHeight="1">
      <c r="A16" s="37">
        <v>6</v>
      </c>
      <c r="B16" s="157"/>
      <c r="C16" s="158">
        <v>5.851</v>
      </c>
      <c r="D16" s="159">
        <f t="shared" si="0"/>
        <v>72.96380785986504</v>
      </c>
      <c r="E16" s="160"/>
      <c r="F16" s="158">
        <v>5.911</v>
      </c>
      <c r="G16" s="159">
        <f t="shared" si="1"/>
        <v>71.49007761065057</v>
      </c>
      <c r="H16" s="161"/>
      <c r="I16" s="157"/>
      <c r="J16" s="158">
        <v>5.801</v>
      </c>
      <c r="K16" s="159">
        <f t="shared" si="2"/>
        <v>74.22700821871743</v>
      </c>
      <c r="L16" s="157"/>
      <c r="M16" s="158">
        <v>5.945</v>
      </c>
      <c r="N16" s="159">
        <f t="shared" si="3"/>
        <v>70.6746992935664</v>
      </c>
      <c r="O16" s="162"/>
      <c r="P16" s="125">
        <v>6</v>
      </c>
    </row>
    <row r="17" spans="1:16" s="124" customFormat="1" ht="10.5" customHeight="1">
      <c r="A17" s="37">
        <v>7</v>
      </c>
      <c r="B17" s="157"/>
      <c r="C17" s="158">
        <v>5.878</v>
      </c>
      <c r="D17" s="159">
        <f t="shared" si="0"/>
        <v>72.2950435653108</v>
      </c>
      <c r="E17" s="160"/>
      <c r="F17" s="158">
        <v>5.926</v>
      </c>
      <c r="G17" s="159">
        <f t="shared" si="1"/>
        <v>71.1286216583447</v>
      </c>
      <c r="H17" s="161"/>
      <c r="I17" s="157"/>
      <c r="J17" s="158">
        <v>5.844</v>
      </c>
      <c r="K17" s="159">
        <f t="shared" si="2"/>
        <v>73.1387060609851</v>
      </c>
      <c r="L17" s="157"/>
      <c r="M17" s="158">
        <v>5.829</v>
      </c>
      <c r="N17" s="159">
        <f t="shared" si="3"/>
        <v>73.51561193564835</v>
      </c>
      <c r="O17" s="162"/>
      <c r="P17" s="125">
        <v>7</v>
      </c>
    </row>
    <row r="18" spans="1:16" s="124" customFormat="1" ht="10.5" customHeight="1">
      <c r="A18" s="37">
        <v>8</v>
      </c>
      <c r="B18" s="157"/>
      <c r="C18" s="158">
        <v>5.849</v>
      </c>
      <c r="D18" s="159">
        <f t="shared" si="0"/>
        <v>73.01371470372763</v>
      </c>
      <c r="E18" s="160"/>
      <c r="F18" s="158">
        <v>5.923</v>
      </c>
      <c r="G18" s="159">
        <f t="shared" si="1"/>
        <v>71.20069321159619</v>
      </c>
      <c r="H18" s="161"/>
      <c r="I18" s="157"/>
      <c r="J18" s="158">
        <v>5.773</v>
      </c>
      <c r="K18" s="159">
        <f t="shared" si="2"/>
        <v>74.94878075119222</v>
      </c>
      <c r="L18" s="157"/>
      <c r="M18" s="158">
        <v>5.854</v>
      </c>
      <c r="N18" s="159">
        <f t="shared" si="3"/>
        <v>72.88904348134639</v>
      </c>
      <c r="O18" s="162"/>
      <c r="P18" s="125">
        <v>8</v>
      </c>
    </row>
    <row r="19" spans="1:16" s="124" customFormat="1" ht="10.5" customHeight="1">
      <c r="A19" s="37">
        <v>9</v>
      </c>
      <c r="B19" s="157"/>
      <c r="C19" s="158">
        <v>5.901</v>
      </c>
      <c r="D19" s="159">
        <f t="shared" si="0"/>
        <v>71.73258109194295</v>
      </c>
      <c r="E19" s="160"/>
      <c r="F19" s="158">
        <v>5.932</v>
      </c>
      <c r="G19" s="159">
        <f t="shared" si="1"/>
        <v>70.98480645335833</v>
      </c>
      <c r="H19" s="161"/>
      <c r="I19" s="157"/>
      <c r="J19" s="158">
        <v>5.862</v>
      </c>
      <c r="K19" s="159">
        <f t="shared" si="2"/>
        <v>72.69023268136547</v>
      </c>
      <c r="L19" s="157"/>
      <c r="M19" s="158">
        <v>5.9</v>
      </c>
      <c r="N19" s="159">
        <f t="shared" si="3"/>
        <v>71.75689928181556</v>
      </c>
      <c r="O19" s="162"/>
      <c r="P19" s="125">
        <v>9</v>
      </c>
    </row>
    <row r="20" spans="1:16" s="124" customFormat="1" ht="10.5" customHeight="1">
      <c r="A20" s="37">
        <v>10</v>
      </c>
      <c r="B20" s="157"/>
      <c r="C20" s="158">
        <v>5.827</v>
      </c>
      <c r="D20" s="159">
        <f t="shared" si="0"/>
        <v>73.56608609271699</v>
      </c>
      <c r="E20" s="160"/>
      <c r="F20" s="158">
        <v>5.883</v>
      </c>
      <c r="G20" s="159">
        <f t="shared" si="1"/>
        <v>72.17220773061555</v>
      </c>
      <c r="H20" s="161"/>
      <c r="I20" s="157"/>
      <c r="J20" s="158">
        <v>5.827</v>
      </c>
      <c r="K20" s="159">
        <f t="shared" si="2"/>
        <v>73.56608609271699</v>
      </c>
      <c r="L20" s="157"/>
      <c r="M20" s="158">
        <v>5.818</v>
      </c>
      <c r="N20" s="159">
        <f t="shared" si="3"/>
        <v>73.79386432570604</v>
      </c>
      <c r="O20" s="162"/>
      <c r="P20" s="125">
        <v>10</v>
      </c>
    </row>
    <row r="21" spans="1:16" s="124" customFormat="1" ht="10.5" customHeight="1">
      <c r="A21" s="37">
        <v>11</v>
      </c>
      <c r="B21" s="157"/>
      <c r="C21" s="158">
        <v>5.821</v>
      </c>
      <c r="D21" s="159">
        <f t="shared" si="0"/>
        <v>73.71782084669299</v>
      </c>
      <c r="E21" s="160"/>
      <c r="F21" s="158">
        <v>5.904</v>
      </c>
      <c r="G21" s="159">
        <f t="shared" si="1"/>
        <v>71.659700648497</v>
      </c>
      <c r="H21" s="161"/>
      <c r="I21" s="157"/>
      <c r="J21" s="158">
        <v>5.831</v>
      </c>
      <c r="K21" s="159">
        <f t="shared" si="2"/>
        <v>73.46518970672275</v>
      </c>
      <c r="L21" s="157"/>
      <c r="M21" s="158">
        <v>5.851</v>
      </c>
      <c r="N21" s="159">
        <f t="shared" si="3"/>
        <v>72.96380785986504</v>
      </c>
      <c r="O21" s="162"/>
      <c r="P21" s="125">
        <v>11</v>
      </c>
    </row>
    <row r="22" spans="1:16" s="124" customFormat="1" ht="10.5" customHeight="1">
      <c r="A22" s="37">
        <v>12</v>
      </c>
      <c r="B22" s="157"/>
      <c r="C22" s="158">
        <v>5.846</v>
      </c>
      <c r="D22" s="159">
        <f t="shared" si="0"/>
        <v>73.08867103179344</v>
      </c>
      <c r="E22" s="160"/>
      <c r="F22" s="158">
        <v>5.952</v>
      </c>
      <c r="G22" s="159">
        <f t="shared" si="1"/>
        <v>70.50855951555091</v>
      </c>
      <c r="H22" s="161"/>
      <c r="I22" s="157"/>
      <c r="J22" s="158">
        <v>5.848</v>
      </c>
      <c r="K22" s="159">
        <f t="shared" si="2"/>
        <v>73.03868732935226</v>
      </c>
      <c r="L22" s="157"/>
      <c r="M22" s="158">
        <v>5.964</v>
      </c>
      <c r="N22" s="159">
        <f t="shared" si="3"/>
        <v>70.22510830689478</v>
      </c>
      <c r="O22" s="162"/>
      <c r="P22" s="125">
        <v>12</v>
      </c>
    </row>
    <row r="23" spans="1:16" s="124" customFormat="1" ht="10.5" customHeight="1">
      <c r="A23" s="37">
        <v>13</v>
      </c>
      <c r="B23" s="157"/>
      <c r="C23" s="158">
        <v>5.879</v>
      </c>
      <c r="D23" s="159">
        <f t="shared" si="0"/>
        <v>72.27045132343909</v>
      </c>
      <c r="E23" s="160"/>
      <c r="F23" s="158">
        <v>5.958</v>
      </c>
      <c r="G23" s="159">
        <f t="shared" si="1"/>
        <v>70.36661982427964</v>
      </c>
      <c r="H23" s="161"/>
      <c r="I23" s="157"/>
      <c r="J23" s="158">
        <v>5.84</v>
      </c>
      <c r="K23" s="159">
        <f t="shared" si="2"/>
        <v>73.2389303809345</v>
      </c>
      <c r="L23" s="157"/>
      <c r="M23" s="158">
        <v>5.75</v>
      </c>
      <c r="N23" s="159">
        <f t="shared" si="3"/>
        <v>75.54957017769375</v>
      </c>
      <c r="O23" s="162"/>
      <c r="P23" s="125">
        <v>13</v>
      </c>
    </row>
    <row r="24" spans="1:16" s="124" customFormat="1" ht="10.5" customHeight="1">
      <c r="A24" s="37">
        <v>14</v>
      </c>
      <c r="B24" s="157"/>
      <c r="C24" s="158">
        <v>5.813</v>
      </c>
      <c r="D24" s="159">
        <f t="shared" si="0"/>
        <v>73.92086518738188</v>
      </c>
      <c r="E24" s="160"/>
      <c r="F24" s="158">
        <v>5.951</v>
      </c>
      <c r="G24" s="159">
        <f t="shared" si="1"/>
        <v>70.53225788006411</v>
      </c>
      <c r="H24" s="161"/>
      <c r="I24" s="157"/>
      <c r="J24" s="158">
        <v>5.827</v>
      </c>
      <c r="K24" s="159">
        <f t="shared" si="2"/>
        <v>73.56608609271699</v>
      </c>
      <c r="L24" s="157"/>
      <c r="M24" s="158">
        <v>5.82</v>
      </c>
      <c r="N24" s="159">
        <f t="shared" si="3"/>
        <v>73.74315560751525</v>
      </c>
      <c r="O24" s="162"/>
      <c r="P24" s="125">
        <v>14</v>
      </c>
    </row>
    <row r="25" spans="1:16" s="124" customFormat="1" ht="10.5" customHeight="1">
      <c r="A25" s="37">
        <v>15</v>
      </c>
      <c r="B25" s="157"/>
      <c r="C25" s="158">
        <v>5.815</v>
      </c>
      <c r="D25" s="159">
        <f t="shared" si="0"/>
        <v>73.87002552919664</v>
      </c>
      <c r="E25" s="160"/>
      <c r="F25" s="158">
        <v>5.983</v>
      </c>
      <c r="G25" s="159">
        <f t="shared" si="1"/>
        <v>69.77979376577275</v>
      </c>
      <c r="H25" s="161"/>
      <c r="I25" s="157"/>
      <c r="J25" s="158">
        <v>5.806</v>
      </c>
      <c r="K25" s="159">
        <f t="shared" si="2"/>
        <v>74.09921792095292</v>
      </c>
      <c r="L25" s="157"/>
      <c r="M25" s="158">
        <v>5.938</v>
      </c>
      <c r="N25" s="159">
        <f t="shared" si="3"/>
        <v>70.84142697851982</v>
      </c>
      <c r="O25" s="162"/>
      <c r="P25" s="125">
        <v>15</v>
      </c>
    </row>
    <row r="26" spans="1:16" s="124" customFormat="1" ht="10.5" customHeight="1">
      <c r="A26" s="37">
        <v>16</v>
      </c>
      <c r="B26" s="157"/>
      <c r="C26" s="158">
        <v>6.04</v>
      </c>
      <c r="D26" s="159">
        <f t="shared" si="0"/>
        <v>68.46897241349063</v>
      </c>
      <c r="E26" s="160"/>
      <c r="F26" s="158">
        <v>5.974</v>
      </c>
      <c r="G26" s="159">
        <f t="shared" si="1"/>
        <v>69.99020260656349</v>
      </c>
      <c r="H26" s="161"/>
      <c r="I26" s="157"/>
      <c r="J26" s="158">
        <v>5.823</v>
      </c>
      <c r="K26" s="159">
        <f t="shared" si="2"/>
        <v>73.66719047672554</v>
      </c>
      <c r="L26" s="157"/>
      <c r="M26" s="158">
        <v>5.968</v>
      </c>
      <c r="N26" s="159">
        <f t="shared" si="3"/>
        <v>70.13100431973203</v>
      </c>
      <c r="O26" s="162"/>
      <c r="P26" s="125">
        <v>16</v>
      </c>
    </row>
    <row r="27" spans="1:16" s="124" customFormat="1" ht="10.5" customHeight="1">
      <c r="A27" s="37">
        <v>17</v>
      </c>
      <c r="B27" s="157"/>
      <c r="C27" s="158">
        <v>5.803</v>
      </c>
      <c r="D27" s="159">
        <f t="shared" si="0"/>
        <v>74.17585245992039</v>
      </c>
      <c r="E27" s="160"/>
      <c r="F27" s="158">
        <v>5.937</v>
      </c>
      <c r="G27" s="159">
        <f t="shared" si="1"/>
        <v>70.86529337335719</v>
      </c>
      <c r="H27" s="161"/>
      <c r="I27" s="157"/>
      <c r="J27" s="158">
        <v>5.812</v>
      </c>
      <c r="K27" s="159">
        <f t="shared" si="2"/>
        <v>73.94630470029257</v>
      </c>
      <c r="L27" s="157"/>
      <c r="M27" s="158">
        <v>5.848</v>
      </c>
      <c r="N27" s="159">
        <f t="shared" si="3"/>
        <v>73.03868732935226</v>
      </c>
      <c r="O27" s="162"/>
      <c r="P27" s="125">
        <v>17</v>
      </c>
    </row>
    <row r="28" spans="1:16" s="124" customFormat="1" ht="10.5" customHeight="1">
      <c r="A28" s="37">
        <v>18</v>
      </c>
      <c r="B28" s="157"/>
      <c r="C28" s="158">
        <v>5.866</v>
      </c>
      <c r="D28" s="159">
        <f t="shared" si="0"/>
        <v>72.59113217116581</v>
      </c>
      <c r="E28" s="160"/>
      <c r="F28" s="158">
        <v>5.991</v>
      </c>
      <c r="G28" s="159">
        <f t="shared" si="1"/>
        <v>69.59355920321254</v>
      </c>
      <c r="H28" s="161"/>
      <c r="I28" s="157"/>
      <c r="J28" s="158">
        <v>5.811</v>
      </c>
      <c r="K28" s="159">
        <f t="shared" si="2"/>
        <v>73.97175734779377</v>
      </c>
      <c r="L28" s="157"/>
      <c r="M28" s="158">
        <v>5.877</v>
      </c>
      <c r="N28" s="159">
        <f t="shared" si="3"/>
        <v>72.31964836171751</v>
      </c>
      <c r="O28" s="162"/>
      <c r="P28" s="125">
        <v>18</v>
      </c>
    </row>
    <row r="29" spans="1:16" s="124" customFormat="1" ht="10.5" customHeight="1">
      <c r="A29" s="37">
        <v>19</v>
      </c>
      <c r="B29" s="157"/>
      <c r="C29" s="158">
        <v>5.877</v>
      </c>
      <c r="D29" s="159">
        <f t="shared" si="0"/>
        <v>72.31964836171751</v>
      </c>
      <c r="E29" s="160"/>
      <c r="F29" s="158">
        <v>5.969</v>
      </c>
      <c r="G29" s="159">
        <f t="shared" si="1"/>
        <v>70.10750787821175</v>
      </c>
      <c r="H29" s="161"/>
      <c r="I29" s="157"/>
      <c r="J29" s="158">
        <v>5.83</v>
      </c>
      <c r="K29" s="159">
        <f t="shared" si="2"/>
        <v>73.49039433462102</v>
      </c>
      <c r="L29" s="157"/>
      <c r="M29" s="158">
        <v>5.901</v>
      </c>
      <c r="N29" s="159">
        <f t="shared" si="3"/>
        <v>71.73258109194295</v>
      </c>
      <c r="O29" s="162"/>
      <c r="P29" s="125">
        <v>19</v>
      </c>
    </row>
    <row r="30" spans="1:16" s="124" customFormat="1" ht="10.5" customHeight="1">
      <c r="A30" s="37">
        <v>20</v>
      </c>
      <c r="B30" s="157"/>
      <c r="C30" s="158">
        <v>5.949</v>
      </c>
      <c r="D30" s="159">
        <f t="shared" si="0"/>
        <v>70.57969046640378</v>
      </c>
      <c r="E30" s="160"/>
      <c r="F30" s="158">
        <v>5.891</v>
      </c>
      <c r="G30" s="159">
        <f t="shared" si="1"/>
        <v>71.97632057348282</v>
      </c>
      <c r="H30" s="161"/>
      <c r="I30" s="157"/>
      <c r="J30" s="158">
        <v>5.798</v>
      </c>
      <c r="K30" s="159">
        <f t="shared" si="2"/>
        <v>74.30384113849728</v>
      </c>
      <c r="L30" s="157"/>
      <c r="M30" s="158">
        <v>5.922</v>
      </c>
      <c r="N30" s="159">
        <f t="shared" si="3"/>
        <v>71.2247414063793</v>
      </c>
      <c r="O30" s="162"/>
      <c r="P30" s="125">
        <v>20</v>
      </c>
    </row>
    <row r="31" spans="1:16" s="124" customFormat="1" ht="10.5" customHeight="1">
      <c r="A31" s="37">
        <v>21</v>
      </c>
      <c r="B31" s="157"/>
      <c r="C31" s="158">
        <v>5.934</v>
      </c>
      <c r="D31" s="159">
        <f t="shared" si="0"/>
        <v>70.93696496763806</v>
      </c>
      <c r="E31" s="160"/>
      <c r="F31" s="158">
        <v>5.838</v>
      </c>
      <c r="G31" s="159">
        <f t="shared" si="1"/>
        <v>73.28911981265082</v>
      </c>
      <c r="H31" s="161"/>
      <c r="I31" s="157"/>
      <c r="J31" s="158">
        <v>5.797</v>
      </c>
      <c r="K31" s="159">
        <f t="shared" si="2"/>
        <v>74.3294786233884</v>
      </c>
      <c r="L31" s="157"/>
      <c r="M31" s="158">
        <v>5.92</v>
      </c>
      <c r="N31" s="159">
        <f t="shared" si="3"/>
        <v>71.27287436084734</v>
      </c>
      <c r="O31" s="162"/>
      <c r="P31" s="125">
        <v>21</v>
      </c>
    </row>
    <row r="32" spans="1:16" s="124" customFormat="1" ht="10.5" customHeight="1">
      <c r="A32" s="37">
        <v>22</v>
      </c>
      <c r="B32" s="157"/>
      <c r="C32" s="158">
        <v>5.904</v>
      </c>
      <c r="D32" s="159">
        <f t="shared" si="0"/>
        <v>71.659700648497</v>
      </c>
      <c r="E32" s="160"/>
      <c r="F32" s="158">
        <v>5.949</v>
      </c>
      <c r="G32" s="159">
        <f t="shared" si="1"/>
        <v>70.57969046640378</v>
      </c>
      <c r="H32" s="161"/>
      <c r="I32" s="157"/>
      <c r="J32" s="158">
        <v>5.836</v>
      </c>
      <c r="K32" s="159">
        <f t="shared" si="2"/>
        <v>73.33936085303527</v>
      </c>
      <c r="L32" s="157"/>
      <c r="M32" s="158">
        <v>5.89</v>
      </c>
      <c r="N32" s="159">
        <f t="shared" si="3"/>
        <v>72.00076282496592</v>
      </c>
      <c r="O32" s="162"/>
      <c r="P32" s="125">
        <v>22</v>
      </c>
    </row>
    <row r="33" spans="1:16" s="124" customFormat="1" ht="10.5" customHeight="1">
      <c r="A33" s="37">
        <v>23</v>
      </c>
      <c r="B33" s="157"/>
      <c r="C33" s="158">
        <v>5.941</v>
      </c>
      <c r="D33" s="159">
        <f t="shared" si="0"/>
        <v>70.7699000900427</v>
      </c>
      <c r="E33" s="160"/>
      <c r="F33" s="158">
        <v>5.863</v>
      </c>
      <c r="G33" s="159">
        <f t="shared" si="1"/>
        <v>72.6654385372015</v>
      </c>
      <c r="H33" s="161"/>
      <c r="I33" s="157"/>
      <c r="J33" s="158">
        <v>5.858</v>
      </c>
      <c r="K33" s="159">
        <f t="shared" si="2"/>
        <v>72.78953626634959</v>
      </c>
      <c r="L33" s="157"/>
      <c r="M33" s="158">
        <v>5.824</v>
      </c>
      <c r="N33" s="159">
        <f t="shared" si="3"/>
        <v>73.64189484965584</v>
      </c>
      <c r="O33" s="162"/>
      <c r="P33" s="125">
        <v>23</v>
      </c>
    </row>
    <row r="34" spans="1:16" s="124" customFormat="1" ht="10.5" customHeight="1">
      <c r="A34" s="37">
        <v>24</v>
      </c>
      <c r="B34" s="157"/>
      <c r="C34" s="158">
        <v>5.928</v>
      </c>
      <c r="D34" s="159">
        <f t="shared" si="0"/>
        <v>71.08063473330894</v>
      </c>
      <c r="E34" s="160"/>
      <c r="F34" s="158">
        <v>5.837</v>
      </c>
      <c r="G34" s="159">
        <f t="shared" si="1"/>
        <v>73.31423387733852</v>
      </c>
      <c r="H34" s="161"/>
      <c r="I34" s="157"/>
      <c r="J34" s="158">
        <v>5.863</v>
      </c>
      <c r="K34" s="159">
        <f t="shared" si="2"/>
        <v>72.6654385372015</v>
      </c>
      <c r="L34" s="157"/>
      <c r="M34" s="158">
        <v>5.799</v>
      </c>
      <c r="N34" s="159">
        <f t="shared" si="3"/>
        <v>74.27821691551732</v>
      </c>
      <c r="O34" s="162"/>
      <c r="P34" s="125">
        <v>24</v>
      </c>
    </row>
    <row r="35" spans="1:16" s="124" customFormat="1" ht="10.5" customHeight="1">
      <c r="A35" s="37">
        <v>25</v>
      </c>
      <c r="B35" s="157"/>
      <c r="C35" s="158">
        <v>5.941</v>
      </c>
      <c r="D35" s="159">
        <f t="shared" si="0"/>
        <v>70.7699000900427</v>
      </c>
      <c r="E35" s="160"/>
      <c r="F35" s="158">
        <v>5.93</v>
      </c>
      <c r="G35" s="159">
        <f t="shared" si="1"/>
        <v>71.03269635346611</v>
      </c>
      <c r="H35" s="161"/>
      <c r="I35" s="157"/>
      <c r="J35" s="158">
        <v>5.859</v>
      </c>
      <c r="K35" s="159">
        <f t="shared" si="2"/>
        <v>72.76469130151085</v>
      </c>
      <c r="L35" s="157"/>
      <c r="M35" s="158">
        <v>5.827</v>
      </c>
      <c r="N35" s="159">
        <f t="shared" si="3"/>
        <v>73.56608609271699</v>
      </c>
      <c r="O35" s="162"/>
      <c r="P35" s="125">
        <v>25</v>
      </c>
    </row>
    <row r="36" spans="1:16" s="124" customFormat="1" ht="10.5" customHeight="1">
      <c r="A36" s="37">
        <v>26</v>
      </c>
      <c r="B36" s="157"/>
      <c r="C36" s="158">
        <v>5.923</v>
      </c>
      <c r="D36" s="159">
        <f t="shared" si="0"/>
        <v>71.20069321159619</v>
      </c>
      <c r="E36" s="160"/>
      <c r="F36" s="158">
        <v>5.908</v>
      </c>
      <c r="G36" s="159">
        <f t="shared" si="1"/>
        <v>71.56269937277935</v>
      </c>
      <c r="H36" s="161"/>
      <c r="I36" s="157"/>
      <c r="J36" s="158">
        <v>5.884</v>
      </c>
      <c r="K36" s="159">
        <f t="shared" si="2"/>
        <v>72.14767813346728</v>
      </c>
      <c r="L36" s="157"/>
      <c r="M36" s="158">
        <v>5.827</v>
      </c>
      <c r="N36" s="159">
        <f t="shared" si="3"/>
        <v>73.56608609271699</v>
      </c>
      <c r="O36" s="162"/>
      <c r="P36" s="125">
        <v>26</v>
      </c>
    </row>
    <row r="37" spans="1:16" s="124" customFormat="1" ht="10.5" customHeight="1">
      <c r="A37" s="37">
        <v>27</v>
      </c>
      <c r="B37" s="157"/>
      <c r="C37" s="158">
        <v>5.947</v>
      </c>
      <c r="D37" s="159">
        <f t="shared" si="0"/>
        <v>70.6271709160982</v>
      </c>
      <c r="E37" s="160"/>
      <c r="F37" s="158">
        <v>5.91</v>
      </c>
      <c r="G37" s="159">
        <f t="shared" si="1"/>
        <v>71.51427257709409</v>
      </c>
      <c r="H37" s="161"/>
      <c r="I37" s="157"/>
      <c r="J37" s="158">
        <v>5.909</v>
      </c>
      <c r="K37" s="159">
        <f t="shared" si="2"/>
        <v>71.5384798283643</v>
      </c>
      <c r="L37" s="157"/>
      <c r="M37" s="158">
        <v>5.915</v>
      </c>
      <c r="N37" s="159">
        <f t="shared" si="3"/>
        <v>71.3934204270273</v>
      </c>
      <c r="O37" s="162"/>
      <c r="P37" s="125">
        <v>27</v>
      </c>
    </row>
    <row r="38" spans="1:16" s="124" customFormat="1" ht="10.5" customHeight="1">
      <c r="A38" s="37">
        <v>28</v>
      </c>
      <c r="B38" s="157"/>
      <c r="C38" s="158">
        <v>5.902</v>
      </c>
      <c r="D38" s="159">
        <f t="shared" si="0"/>
        <v>71.70827526201423</v>
      </c>
      <c r="E38" s="160"/>
      <c r="F38" s="158">
        <v>5.942</v>
      </c>
      <c r="G38" s="159">
        <f t="shared" si="1"/>
        <v>70.7460818655281</v>
      </c>
      <c r="H38" s="161"/>
      <c r="I38" s="157"/>
      <c r="J38" s="158">
        <v>5.833</v>
      </c>
      <c r="K38" s="159">
        <f t="shared" si="2"/>
        <v>73.41481933473271</v>
      </c>
      <c r="L38" s="157"/>
      <c r="M38" s="158">
        <v>5.831</v>
      </c>
      <c r="N38" s="159">
        <f t="shared" si="3"/>
        <v>73.46518970672275</v>
      </c>
      <c r="O38" s="162"/>
      <c r="P38" s="125">
        <v>28</v>
      </c>
    </row>
    <row r="39" spans="1:16" s="124" customFormat="1" ht="10.5" customHeight="1">
      <c r="A39" s="37">
        <v>29</v>
      </c>
      <c r="B39" s="157"/>
      <c r="C39" s="158">
        <v>5.916</v>
      </c>
      <c r="D39" s="159">
        <f t="shared" si="0"/>
        <v>71.36928676019147</v>
      </c>
      <c r="E39" s="160"/>
      <c r="F39" s="158">
        <v>5.978</v>
      </c>
      <c r="G39" s="159">
        <f t="shared" si="1"/>
        <v>69.89657023897483</v>
      </c>
      <c r="H39" s="161"/>
      <c r="J39" s="158">
        <v>5.857</v>
      </c>
      <c r="K39" s="159">
        <f t="shared" si="2"/>
        <v>72.81439395805481</v>
      </c>
      <c r="L39" s="157"/>
      <c r="M39" s="158">
        <v>5.847</v>
      </c>
      <c r="N39" s="159">
        <f t="shared" si="3"/>
        <v>73.063672769118</v>
      </c>
      <c r="O39" s="162"/>
      <c r="P39" s="125">
        <v>29</v>
      </c>
    </row>
    <row r="40" spans="1:16" s="124" customFormat="1" ht="10.5" customHeight="1">
      <c r="A40" s="37">
        <v>30</v>
      </c>
      <c r="B40" s="157"/>
      <c r="C40" s="158">
        <v>5.91</v>
      </c>
      <c r="D40" s="159">
        <f t="shared" si="0"/>
        <v>71.51427257709409</v>
      </c>
      <c r="E40" s="160"/>
      <c r="F40" s="158">
        <v>5.939</v>
      </c>
      <c r="G40" s="159">
        <f t="shared" si="1"/>
        <v>70.81757263843178</v>
      </c>
      <c r="H40" s="161"/>
      <c r="I40" s="157"/>
      <c r="J40" s="158">
        <v>5.853</v>
      </c>
      <c r="K40" s="159">
        <f t="shared" si="2"/>
        <v>72.9139521675316</v>
      </c>
      <c r="L40" s="157"/>
      <c r="M40" s="158">
        <v>5.882</v>
      </c>
      <c r="N40" s="159">
        <f t="shared" si="3"/>
        <v>72.19674983967246</v>
      </c>
      <c r="O40" s="162"/>
      <c r="P40" s="125">
        <v>30</v>
      </c>
    </row>
    <row r="41" spans="1:16" s="124" customFormat="1" ht="10.5" customHeight="1">
      <c r="A41" s="37">
        <v>31</v>
      </c>
      <c r="B41" s="157"/>
      <c r="C41" s="158">
        <v>5.914</v>
      </c>
      <c r="D41" s="159">
        <f t="shared" si="0"/>
        <v>71.41756633720459</v>
      </c>
      <c r="E41" s="160"/>
      <c r="F41" s="158">
        <v>5.928</v>
      </c>
      <c r="G41" s="159">
        <f t="shared" si="1"/>
        <v>71.08063473330894</v>
      </c>
      <c r="H41" s="161"/>
      <c r="I41" s="157"/>
      <c r="J41" s="158">
        <v>5.834</v>
      </c>
      <c r="K41" s="159">
        <f t="shared" si="2"/>
        <v>73.38965357286952</v>
      </c>
      <c r="L41" s="157"/>
      <c r="M41" s="158">
        <v>5.901</v>
      </c>
      <c r="N41" s="159">
        <f t="shared" si="3"/>
        <v>71.73258109194295</v>
      </c>
      <c r="O41" s="162"/>
      <c r="P41" s="125">
        <v>31</v>
      </c>
    </row>
    <row r="42" spans="1:16" s="124" customFormat="1" ht="10.5" customHeight="1">
      <c r="A42" s="37">
        <v>32</v>
      </c>
      <c r="B42" s="157"/>
      <c r="C42" s="158">
        <v>5.934</v>
      </c>
      <c r="D42" s="159">
        <f t="shared" si="0"/>
        <v>70.93696496763806</v>
      </c>
      <c r="E42" s="160"/>
      <c r="F42" s="158">
        <v>5.886</v>
      </c>
      <c r="G42" s="159">
        <f t="shared" si="1"/>
        <v>72.09865644088974</v>
      </c>
      <c r="H42" s="161"/>
      <c r="I42" s="157"/>
      <c r="J42" s="158">
        <v>5.896</v>
      </c>
      <c r="K42" s="159">
        <f t="shared" si="2"/>
        <v>71.85429580848687</v>
      </c>
      <c r="L42" s="157"/>
      <c r="M42" s="158">
        <v>5.801</v>
      </c>
      <c r="N42" s="159">
        <f t="shared" si="3"/>
        <v>74.22700821871743</v>
      </c>
      <c r="O42" s="162"/>
      <c r="P42" s="125">
        <v>32</v>
      </c>
    </row>
    <row r="43" spans="1:16" s="124" customFormat="1" ht="10.5" customHeight="1">
      <c r="A43" s="37">
        <v>33</v>
      </c>
      <c r="B43" s="157"/>
      <c r="C43" s="158">
        <v>5.883</v>
      </c>
      <c r="D43" s="159">
        <f t="shared" si="0"/>
        <v>72.17220773061555</v>
      </c>
      <c r="E43" s="160"/>
      <c r="F43" s="158">
        <v>5.947</v>
      </c>
      <c r="G43" s="159">
        <f t="shared" si="1"/>
        <v>70.6271709160982</v>
      </c>
      <c r="H43" s="161"/>
      <c r="I43" s="157"/>
      <c r="J43" s="158">
        <v>5.889</v>
      </c>
      <c r="K43" s="159">
        <f t="shared" si="2"/>
        <v>72.02521752898423</v>
      </c>
      <c r="L43" s="157"/>
      <c r="M43" s="158">
        <v>5.818</v>
      </c>
      <c r="N43" s="159">
        <f t="shared" si="3"/>
        <v>73.79386432570604</v>
      </c>
      <c r="O43" s="162"/>
      <c r="P43" s="125">
        <v>33</v>
      </c>
    </row>
    <row r="44" spans="1:16" s="124" customFormat="1" ht="10.5" customHeight="1">
      <c r="A44" s="37">
        <v>34</v>
      </c>
      <c r="B44" s="157"/>
      <c r="C44" s="158">
        <v>5.931</v>
      </c>
      <c r="D44" s="159">
        <f t="shared" si="0"/>
        <v>71.00874534753213</v>
      </c>
      <c r="E44" s="160"/>
      <c r="F44" s="158">
        <v>5.899</v>
      </c>
      <c r="G44" s="159">
        <f t="shared" si="1"/>
        <v>71.78122984001384</v>
      </c>
      <c r="H44" s="161"/>
      <c r="I44" s="157"/>
      <c r="J44" s="158">
        <v>5.906</v>
      </c>
      <c r="K44" s="159">
        <f t="shared" si="2"/>
        <v>71.61117537435169</v>
      </c>
      <c r="L44" s="157"/>
      <c r="M44" s="158">
        <v>5.875</v>
      </c>
      <c r="N44" s="159">
        <f t="shared" si="3"/>
        <v>72.36889565233137</v>
      </c>
      <c r="O44" s="162"/>
      <c r="P44" s="125">
        <v>34</v>
      </c>
    </row>
    <row r="45" spans="1:16" s="124" customFormat="1" ht="10.5" customHeight="1">
      <c r="A45" s="37">
        <v>35</v>
      </c>
      <c r="B45" s="157"/>
      <c r="C45" s="158">
        <v>5.923</v>
      </c>
      <c r="D45" s="159">
        <f t="shared" si="0"/>
        <v>71.20069321159619</v>
      </c>
      <c r="E45" s="160"/>
      <c r="F45" s="158">
        <v>5.886</v>
      </c>
      <c r="G45" s="159">
        <f t="shared" si="1"/>
        <v>72.09865644088974</v>
      </c>
      <c r="H45" s="161"/>
      <c r="I45" s="157"/>
      <c r="J45" s="158">
        <v>5.865</v>
      </c>
      <c r="K45" s="159">
        <f t="shared" si="2"/>
        <v>72.61588829074755</v>
      </c>
      <c r="L45" s="157"/>
      <c r="M45" s="158">
        <v>5.841</v>
      </c>
      <c r="N45" s="159">
        <f t="shared" si="3"/>
        <v>73.21385499624074</v>
      </c>
      <c r="O45" s="162"/>
      <c r="P45" s="125">
        <v>35</v>
      </c>
    </row>
    <row r="46" spans="1:16" s="124" customFormat="1" ht="10.5" customHeight="1">
      <c r="A46" s="37">
        <v>36</v>
      </c>
      <c r="B46" s="157"/>
      <c r="C46" s="158">
        <v>5.887</v>
      </c>
      <c r="D46" s="159">
        <f t="shared" si="0"/>
        <v>72.07416432847506</v>
      </c>
      <c r="E46" s="160"/>
      <c r="F46" s="158">
        <v>5.941</v>
      </c>
      <c r="G46" s="159">
        <f t="shared" si="1"/>
        <v>70.7699000900427</v>
      </c>
      <c r="H46" s="161"/>
      <c r="I46" s="157"/>
      <c r="J46" s="158">
        <v>5.919</v>
      </c>
      <c r="K46" s="159">
        <f t="shared" si="2"/>
        <v>71.2969591370076</v>
      </c>
      <c r="L46" s="157"/>
      <c r="M46" s="158">
        <v>5.883</v>
      </c>
      <c r="N46" s="159">
        <f t="shared" si="3"/>
        <v>72.17220773061555</v>
      </c>
      <c r="O46" s="162"/>
      <c r="P46" s="125">
        <v>36</v>
      </c>
    </row>
    <row r="47" spans="1:16" s="124" customFormat="1" ht="10.5" customHeight="1">
      <c r="A47" s="37">
        <v>37</v>
      </c>
      <c r="B47" s="157"/>
      <c r="C47" s="158">
        <v>5.9</v>
      </c>
      <c r="D47" s="159">
        <f t="shared" si="0"/>
        <v>71.75689928181556</v>
      </c>
      <c r="E47" s="160"/>
      <c r="F47" s="158">
        <v>5.948</v>
      </c>
      <c r="G47" s="159">
        <f t="shared" si="1"/>
        <v>70.60342470430797</v>
      </c>
      <c r="H47" s="161"/>
      <c r="I47" s="157"/>
      <c r="J47" s="158">
        <v>5.904</v>
      </c>
      <c r="K47" s="159">
        <f t="shared" si="2"/>
        <v>71.659700648497</v>
      </c>
      <c r="L47" s="157"/>
      <c r="M47" s="158">
        <v>5.888</v>
      </c>
      <c r="N47" s="159">
        <f t="shared" si="3"/>
        <v>72.0496846939981</v>
      </c>
      <c r="O47" s="162"/>
      <c r="P47" s="125">
        <v>37</v>
      </c>
    </row>
    <row r="48" spans="1:16" s="124" customFormat="1" ht="10.5" customHeight="1">
      <c r="A48" s="37">
        <v>38</v>
      </c>
      <c r="B48" s="157"/>
      <c r="C48" s="158">
        <v>5.938</v>
      </c>
      <c r="D48" s="159">
        <f t="shared" si="0"/>
        <v>70.84142697851982</v>
      </c>
      <c r="E48" s="160"/>
      <c r="F48" s="158">
        <v>5.959</v>
      </c>
      <c r="G48" s="159">
        <f t="shared" si="1"/>
        <v>70.34300488365413</v>
      </c>
      <c r="H48" s="161"/>
      <c r="I48" s="157"/>
      <c r="J48" s="158">
        <v>5.866</v>
      </c>
      <c r="K48" s="159">
        <f t="shared" si="2"/>
        <v>72.59113217116581</v>
      </c>
      <c r="L48" s="157"/>
      <c r="M48" s="158">
        <v>5.843</v>
      </c>
      <c r="N48" s="159">
        <f t="shared" si="3"/>
        <v>73.16374284507596</v>
      </c>
      <c r="O48" s="162"/>
      <c r="P48" s="125">
        <v>38</v>
      </c>
    </row>
    <row r="49" spans="1:16" s="124" customFormat="1" ht="10.5" customHeight="1">
      <c r="A49" s="37">
        <v>39</v>
      </c>
      <c r="B49" s="157"/>
      <c r="C49" s="158">
        <v>5.848</v>
      </c>
      <c r="D49" s="159">
        <f t="shared" si="0"/>
        <v>73.03868732935226</v>
      </c>
      <c r="E49" s="160"/>
      <c r="F49" s="158">
        <v>5.94</v>
      </c>
      <c r="G49" s="159">
        <f t="shared" si="1"/>
        <v>70.79373034497613</v>
      </c>
      <c r="H49" s="161"/>
      <c r="I49" s="157"/>
      <c r="J49" s="158">
        <v>5.859</v>
      </c>
      <c r="K49" s="159">
        <f t="shared" si="2"/>
        <v>72.76469130151085</v>
      </c>
      <c r="L49" s="157"/>
      <c r="M49" s="158">
        <v>5.826</v>
      </c>
      <c r="N49" s="159">
        <f t="shared" si="3"/>
        <v>73.59134266659079</v>
      </c>
      <c r="O49" s="162"/>
      <c r="P49" s="125">
        <v>39</v>
      </c>
    </row>
    <row r="50" spans="1:16" s="124" customFormat="1" ht="10.5" customHeight="1">
      <c r="A50" s="37">
        <v>40</v>
      </c>
      <c r="B50" s="157"/>
      <c r="C50" s="158">
        <v>5.885</v>
      </c>
      <c r="D50" s="159">
        <f t="shared" si="0"/>
        <v>72.12316103972414</v>
      </c>
      <c r="E50" s="160"/>
      <c r="F50" s="158">
        <v>5.908</v>
      </c>
      <c r="G50" s="159">
        <f t="shared" si="1"/>
        <v>71.56269937277935</v>
      </c>
      <c r="H50" s="161"/>
      <c r="I50" s="157"/>
      <c r="J50" s="158">
        <v>5.884</v>
      </c>
      <c r="K50" s="159">
        <f t="shared" si="2"/>
        <v>72.14767813346728</v>
      </c>
      <c r="L50" s="157"/>
      <c r="M50" s="158">
        <v>5.837</v>
      </c>
      <c r="N50" s="159">
        <f t="shared" si="3"/>
        <v>73.31423387733852</v>
      </c>
      <c r="O50" s="162"/>
      <c r="P50" s="125">
        <v>40</v>
      </c>
    </row>
    <row r="51" spans="1:16" s="124" customFormat="1" ht="10.5" customHeight="1">
      <c r="A51" s="37">
        <v>41</v>
      </c>
      <c r="B51" s="157"/>
      <c r="C51" s="158">
        <v>5.949</v>
      </c>
      <c r="D51" s="159">
        <f t="shared" si="0"/>
        <v>70.57969046640378</v>
      </c>
      <c r="E51" s="160"/>
      <c r="F51" s="158">
        <v>5.91</v>
      </c>
      <c r="G51" s="159">
        <f t="shared" si="1"/>
        <v>71.51427257709409</v>
      </c>
      <c r="H51" s="161"/>
      <c r="I51" s="157"/>
      <c r="J51" s="158">
        <v>5.909</v>
      </c>
      <c r="K51" s="159">
        <f t="shared" si="2"/>
        <v>71.5384798283643</v>
      </c>
      <c r="L51" s="157"/>
      <c r="M51" s="158">
        <v>5.807</v>
      </c>
      <c r="N51" s="159">
        <f t="shared" si="3"/>
        <v>74.07369946469063</v>
      </c>
      <c r="O51" s="162"/>
      <c r="P51" s="125">
        <v>41</v>
      </c>
    </row>
    <row r="52" spans="1:16" s="124" customFormat="1" ht="10.5" customHeight="1">
      <c r="A52" s="37">
        <v>42</v>
      </c>
      <c r="B52" s="157"/>
      <c r="C52" s="158">
        <v>5.928</v>
      </c>
      <c r="D52" s="159">
        <f t="shared" si="0"/>
        <v>71.08063473330894</v>
      </c>
      <c r="E52" s="160"/>
      <c r="F52" s="158">
        <v>5.888</v>
      </c>
      <c r="G52" s="159">
        <f t="shared" si="1"/>
        <v>72.0496846939981</v>
      </c>
      <c r="H52" s="161"/>
      <c r="I52" s="157"/>
      <c r="J52" s="158">
        <v>5.901</v>
      </c>
      <c r="K52" s="159">
        <f t="shared" si="2"/>
        <v>71.73258109194295</v>
      </c>
      <c r="L52" s="157"/>
      <c r="M52" s="158">
        <v>5.743</v>
      </c>
      <c r="N52" s="159">
        <f t="shared" si="3"/>
        <v>75.73385340613615</v>
      </c>
      <c r="O52" s="162"/>
      <c r="P52" s="125">
        <v>42</v>
      </c>
    </row>
    <row r="53" spans="1:16" s="124" customFormat="1" ht="10.5" customHeight="1">
      <c r="A53" s="37">
        <v>43</v>
      </c>
      <c r="B53" s="157"/>
      <c r="C53" s="158">
        <v>5.894</v>
      </c>
      <c r="D53" s="159">
        <f t="shared" si="0"/>
        <v>71.90306844974943</v>
      </c>
      <c r="E53" s="160"/>
      <c r="F53" s="158">
        <v>5.952</v>
      </c>
      <c r="G53" s="159">
        <f t="shared" si="1"/>
        <v>70.50855951555091</v>
      </c>
      <c r="H53" s="161"/>
      <c r="I53" s="157"/>
      <c r="J53" s="158">
        <v>5.901</v>
      </c>
      <c r="K53" s="159">
        <f t="shared" si="2"/>
        <v>71.73258109194295</v>
      </c>
      <c r="L53" s="157"/>
      <c r="M53" s="158">
        <v>5.766</v>
      </c>
      <c r="N53" s="159">
        <f t="shared" si="3"/>
        <v>75.1308688282249</v>
      </c>
      <c r="O53" s="162"/>
      <c r="P53" s="125">
        <v>43</v>
      </c>
    </row>
    <row r="54" spans="1:16" s="124" customFormat="1" ht="10.5" customHeight="1">
      <c r="A54" s="37">
        <v>44</v>
      </c>
      <c r="B54" s="157"/>
      <c r="C54" s="158">
        <v>5.921</v>
      </c>
      <c r="D54" s="159">
        <f t="shared" si="0"/>
        <v>71.24880178671826</v>
      </c>
      <c r="E54" s="160"/>
      <c r="F54" s="158">
        <v>5.932</v>
      </c>
      <c r="G54" s="159">
        <f t="shared" si="1"/>
        <v>70.98480645335833</v>
      </c>
      <c r="H54" s="161"/>
      <c r="I54" s="157"/>
      <c r="J54" s="158">
        <v>5.931</v>
      </c>
      <c r="K54" s="159">
        <f t="shared" si="2"/>
        <v>71.00874534753213</v>
      </c>
      <c r="L54" s="157"/>
      <c r="M54" s="158">
        <v>5.8</v>
      </c>
      <c r="N54" s="159">
        <f t="shared" si="3"/>
        <v>74.25260594530322</v>
      </c>
      <c r="O54" s="162"/>
      <c r="P54" s="125">
        <v>44</v>
      </c>
    </row>
    <row r="55" spans="1:16" s="124" customFormat="1" ht="10.5" customHeight="1">
      <c r="A55" s="37">
        <v>45</v>
      </c>
      <c r="B55" s="157"/>
      <c r="C55" s="158">
        <v>5.943</v>
      </c>
      <c r="D55" s="159">
        <f t="shared" si="0"/>
        <v>70.72227566333586</v>
      </c>
      <c r="E55" s="160"/>
      <c r="F55" s="158">
        <v>5.828</v>
      </c>
      <c r="G55" s="159">
        <f t="shared" si="1"/>
        <v>73.54084251870951</v>
      </c>
      <c r="H55" s="161"/>
      <c r="I55" s="157"/>
      <c r="J55" s="158">
        <v>5.88</v>
      </c>
      <c r="K55" s="159">
        <f t="shared" si="2"/>
        <v>72.2458716275626</v>
      </c>
      <c r="L55" s="157"/>
      <c r="M55" s="158">
        <v>5.793</v>
      </c>
      <c r="N55" s="159">
        <f t="shared" si="3"/>
        <v>74.43216136524825</v>
      </c>
      <c r="O55" s="162"/>
      <c r="P55" s="125">
        <v>45</v>
      </c>
    </row>
    <row r="56" spans="1:16" s="124" customFormat="1" ht="10.5" customHeight="1">
      <c r="A56" s="37">
        <v>46</v>
      </c>
      <c r="B56" s="157"/>
      <c r="C56" s="158">
        <v>5.909</v>
      </c>
      <c r="D56" s="159">
        <f t="shared" si="0"/>
        <v>71.5384798283643</v>
      </c>
      <c r="E56" s="160"/>
      <c r="F56" s="158">
        <v>5.794</v>
      </c>
      <c r="G56" s="159">
        <f t="shared" si="1"/>
        <v>74.40647074110089</v>
      </c>
      <c r="H56" s="161"/>
      <c r="I56" s="157"/>
      <c r="J56" s="158">
        <v>5.854</v>
      </c>
      <c r="K56" s="159">
        <f t="shared" si="2"/>
        <v>72.88904348134639</v>
      </c>
      <c r="L56" s="157"/>
      <c r="M56" s="158">
        <v>5.774</v>
      </c>
      <c r="N56" s="159">
        <f t="shared" si="3"/>
        <v>74.92282221618859</v>
      </c>
      <c r="O56" s="162"/>
      <c r="P56" s="125">
        <v>46</v>
      </c>
    </row>
    <row r="57" spans="1:16" s="124" customFormat="1" ht="10.5" customHeight="1">
      <c r="A57" s="37">
        <v>47</v>
      </c>
      <c r="B57" s="157"/>
      <c r="C57" s="158">
        <v>5.926</v>
      </c>
      <c r="D57" s="159">
        <f t="shared" si="0"/>
        <v>71.1286216583447</v>
      </c>
      <c r="E57" s="160"/>
      <c r="F57" s="158">
        <v>5.9</v>
      </c>
      <c r="G57" s="159">
        <f t="shared" si="1"/>
        <v>71.75689928181556</v>
      </c>
      <c r="H57" s="161"/>
      <c r="I57" s="157"/>
      <c r="J57" s="158">
        <v>5.936</v>
      </c>
      <c r="K57" s="159">
        <f t="shared" si="2"/>
        <v>70.88917183106778</v>
      </c>
      <c r="L57" s="157"/>
      <c r="M57" s="158">
        <v>5.768</v>
      </c>
      <c r="N57" s="159">
        <f t="shared" si="3"/>
        <v>75.07877601035702</v>
      </c>
      <c r="O57" s="162"/>
      <c r="P57" s="125">
        <v>47</v>
      </c>
    </row>
    <row r="58" spans="1:16" s="124" customFormat="1" ht="10.5" customHeight="1">
      <c r="A58" s="37">
        <v>48</v>
      </c>
      <c r="B58" s="157"/>
      <c r="C58" s="158">
        <v>5.927</v>
      </c>
      <c r="D58" s="159">
        <f t="shared" si="0"/>
        <v>71.10462212358226</v>
      </c>
      <c r="E58" s="160"/>
      <c r="F58" s="158">
        <v>5.882</v>
      </c>
      <c r="G58" s="159">
        <f t="shared" si="1"/>
        <v>72.19674983967246</v>
      </c>
      <c r="H58" s="161"/>
      <c r="I58" s="157"/>
      <c r="J58" s="158">
        <v>5.926</v>
      </c>
      <c r="K58" s="159">
        <f t="shared" si="2"/>
        <v>71.1286216583447</v>
      </c>
      <c r="L58" s="157"/>
      <c r="M58" s="158">
        <v>5.744</v>
      </c>
      <c r="N58" s="159">
        <f t="shared" si="3"/>
        <v>75.70748597543471</v>
      </c>
      <c r="O58" s="162"/>
      <c r="P58" s="125">
        <v>48</v>
      </c>
    </row>
    <row r="59" spans="1:16" s="124" customFormat="1" ht="10.5" customHeight="1">
      <c r="A59" s="37">
        <v>49</v>
      </c>
      <c r="B59" s="157"/>
      <c r="C59" s="158">
        <v>5.919</v>
      </c>
      <c r="D59" s="159">
        <f t="shared" si="0"/>
        <v>71.2969591370076</v>
      </c>
      <c r="E59" s="160"/>
      <c r="F59" s="158">
        <v>5.796</v>
      </c>
      <c r="G59" s="159">
        <f t="shared" si="1"/>
        <v>74.35512937934396</v>
      </c>
      <c r="H59" s="161"/>
      <c r="I59" s="157"/>
      <c r="J59" s="158">
        <v>5.903</v>
      </c>
      <c r="K59" s="159">
        <f t="shared" si="2"/>
        <v>71.68398178365477</v>
      </c>
      <c r="L59" s="157"/>
      <c r="M59" s="158">
        <v>5.82</v>
      </c>
      <c r="N59" s="159">
        <f t="shared" si="3"/>
        <v>73.74315560751525</v>
      </c>
      <c r="O59" s="162"/>
      <c r="P59" s="125">
        <v>49</v>
      </c>
    </row>
    <row r="60" spans="1:16" s="124" customFormat="1" ht="10.5" customHeight="1">
      <c r="A60" s="37">
        <v>50</v>
      </c>
      <c r="B60" s="157"/>
      <c r="C60" s="158">
        <v>5.918</v>
      </c>
      <c r="D60" s="159">
        <f t="shared" si="0"/>
        <v>71.32105612344715</v>
      </c>
      <c r="E60" s="160"/>
      <c r="F60" s="158">
        <v>5.911</v>
      </c>
      <c r="G60" s="159">
        <f t="shared" si="1"/>
        <v>71.49007761065057</v>
      </c>
      <c r="H60" s="161"/>
      <c r="I60" s="157"/>
      <c r="J60" s="158">
        <v>5.881</v>
      </c>
      <c r="K60" s="159">
        <f t="shared" si="2"/>
        <v>72.2213044691488</v>
      </c>
      <c r="L60" s="157"/>
      <c r="M60" s="158">
        <v>5.799</v>
      </c>
      <c r="N60" s="159">
        <f t="shared" si="3"/>
        <v>74.27821691551732</v>
      </c>
      <c r="O60" s="162"/>
      <c r="P60" s="125">
        <v>50</v>
      </c>
    </row>
    <row r="61" spans="1:16" s="124" customFormat="1" ht="10.5" customHeight="1">
      <c r="A61" s="37">
        <v>51</v>
      </c>
      <c r="B61" s="157"/>
      <c r="C61" s="158">
        <v>5.915</v>
      </c>
      <c r="D61" s="159">
        <f t="shared" si="0"/>
        <v>71.3934204270273</v>
      </c>
      <c r="E61" s="160"/>
      <c r="F61" s="158">
        <v>5.947</v>
      </c>
      <c r="G61" s="159">
        <f t="shared" si="1"/>
        <v>70.6271709160982</v>
      </c>
      <c r="H61" s="161"/>
      <c r="I61" s="157"/>
      <c r="J61" s="158">
        <v>5.913</v>
      </c>
      <c r="K61" s="159">
        <f t="shared" si="2"/>
        <v>71.44172449900637</v>
      </c>
      <c r="L61" s="157"/>
      <c r="M61" s="158">
        <v>5.802</v>
      </c>
      <c r="N61" s="159">
        <f t="shared" si="3"/>
        <v>74.20142372663041</v>
      </c>
      <c r="O61" s="162"/>
      <c r="P61" s="125">
        <v>51</v>
      </c>
    </row>
    <row r="62" spans="1:16" s="124" customFormat="1" ht="10.5" customHeight="1">
      <c r="A62" s="37">
        <v>52</v>
      </c>
      <c r="B62" s="157"/>
      <c r="C62" s="158">
        <v>5.882</v>
      </c>
      <c r="D62" s="159">
        <f t="shared" si="0"/>
        <v>72.19674983967246</v>
      </c>
      <c r="E62" s="160"/>
      <c r="F62" s="158">
        <v>5.864</v>
      </c>
      <c r="G62" s="159">
        <f t="shared" si="1"/>
        <v>72.6406570765454</v>
      </c>
      <c r="H62" s="161"/>
      <c r="I62" s="157"/>
      <c r="J62" s="158">
        <v>5.805</v>
      </c>
      <c r="K62" s="159">
        <f t="shared" si="2"/>
        <v>74.12474956618378</v>
      </c>
      <c r="L62" s="157"/>
      <c r="M62" s="158">
        <v>5.783</v>
      </c>
      <c r="N62" s="159">
        <f t="shared" si="3"/>
        <v>74.68980105276758</v>
      </c>
      <c r="O62" s="162"/>
      <c r="P62" s="125">
        <v>52</v>
      </c>
    </row>
    <row r="63" spans="1:16" s="124" customFormat="1" ht="10.5" customHeight="1">
      <c r="A63" s="37">
        <v>53</v>
      </c>
      <c r="B63" s="157"/>
      <c r="C63" s="158">
        <v>5.915</v>
      </c>
      <c r="D63" s="159">
        <f t="shared" si="0"/>
        <v>71.3934204270273</v>
      </c>
      <c r="E63" s="160"/>
      <c r="F63" s="158">
        <v>5.795</v>
      </c>
      <c r="G63" s="159">
        <f t="shared" si="1"/>
        <v>74.38079341552512</v>
      </c>
      <c r="H63" s="161"/>
      <c r="I63" s="157"/>
      <c r="J63" s="158">
        <v>5.881</v>
      </c>
      <c r="K63" s="159">
        <f t="shared" si="2"/>
        <v>72.2213044691488</v>
      </c>
      <c r="L63" s="157"/>
      <c r="M63" s="158">
        <v>5.821</v>
      </c>
      <c r="N63" s="159">
        <f t="shared" si="3"/>
        <v>73.71782084669299</v>
      </c>
      <c r="O63" s="162"/>
      <c r="P63" s="125">
        <v>53</v>
      </c>
    </row>
    <row r="64" spans="1:16" s="124" customFormat="1" ht="10.5" customHeight="1">
      <c r="A64" s="37">
        <v>54</v>
      </c>
      <c r="B64" s="157"/>
      <c r="C64" s="158">
        <v>5.899</v>
      </c>
      <c r="D64" s="159">
        <f t="shared" si="0"/>
        <v>71.78122984001384</v>
      </c>
      <c r="E64" s="160"/>
      <c r="F64" s="158">
        <v>5.925</v>
      </c>
      <c r="G64" s="159">
        <f t="shared" si="1"/>
        <v>71.15263334579572</v>
      </c>
      <c r="H64" s="161"/>
      <c r="I64" s="157"/>
      <c r="J64" s="158">
        <v>5.893</v>
      </c>
      <c r="K64" s="159">
        <f t="shared" si="2"/>
        <v>71.92747339431698</v>
      </c>
      <c r="L64" s="157"/>
      <c r="M64" s="158">
        <v>5.83</v>
      </c>
      <c r="N64" s="159">
        <f t="shared" si="3"/>
        <v>73.49039433462102</v>
      </c>
      <c r="O64" s="162"/>
      <c r="P64" s="125">
        <v>54</v>
      </c>
    </row>
    <row r="65" spans="1:16" s="124" customFormat="1" ht="10.5" customHeight="1">
      <c r="A65" s="37">
        <v>55</v>
      </c>
      <c r="B65" s="157"/>
      <c r="C65" s="158">
        <v>5.874</v>
      </c>
      <c r="D65" s="159">
        <f t="shared" si="0"/>
        <v>72.39353816365444</v>
      </c>
      <c r="E65" s="160"/>
      <c r="F65" s="158">
        <v>5.833</v>
      </c>
      <c r="G65" s="159">
        <f t="shared" si="1"/>
        <v>73.41481933473271</v>
      </c>
      <c r="H65" s="161"/>
      <c r="I65" s="157"/>
      <c r="J65" s="158">
        <v>5.518</v>
      </c>
      <c r="K65" s="159">
        <f t="shared" si="2"/>
        <v>82.03596572343358</v>
      </c>
      <c r="L65" s="157"/>
      <c r="M65" s="158">
        <v>5.808</v>
      </c>
      <c r="N65" s="159">
        <f t="shared" si="3"/>
        <v>74.04819418831438</v>
      </c>
      <c r="O65" s="162"/>
      <c r="P65" s="125">
        <v>55</v>
      </c>
    </row>
    <row r="66" spans="1:16" s="124" customFormat="1" ht="10.5" customHeight="1">
      <c r="A66" s="37">
        <v>56</v>
      </c>
      <c r="B66" s="157"/>
      <c r="C66" s="158">
        <v>5.894</v>
      </c>
      <c r="D66" s="159">
        <f t="shared" si="0"/>
        <v>71.90306844974943</v>
      </c>
      <c r="E66" s="160"/>
      <c r="F66" s="158">
        <v>5.932</v>
      </c>
      <c r="G66" s="159">
        <f t="shared" si="1"/>
        <v>70.98480645335833</v>
      </c>
      <c r="H66" s="161"/>
      <c r="I66" s="157"/>
      <c r="J66" s="158">
        <v>5.935</v>
      </c>
      <c r="K66" s="159">
        <f t="shared" si="2"/>
        <v>70.91306235978223</v>
      </c>
      <c r="L66" s="157"/>
      <c r="M66" s="158">
        <v>5.854</v>
      </c>
      <c r="N66" s="159">
        <f t="shared" si="3"/>
        <v>72.88904348134639</v>
      </c>
      <c r="O66" s="162"/>
      <c r="P66" s="125">
        <v>56</v>
      </c>
    </row>
    <row r="67" spans="1:16" s="124" customFormat="1" ht="10.5" customHeight="1">
      <c r="A67" s="37">
        <v>57</v>
      </c>
      <c r="B67" s="157"/>
      <c r="C67" s="158">
        <v>5.89</v>
      </c>
      <c r="D67" s="159">
        <f t="shared" si="0"/>
        <v>72.00076282496592</v>
      </c>
      <c r="E67" s="160"/>
      <c r="F67" s="158">
        <v>5.849</v>
      </c>
      <c r="G67" s="159">
        <f t="shared" si="1"/>
        <v>73.01371470372763</v>
      </c>
      <c r="H67" s="161"/>
      <c r="I67" s="157"/>
      <c r="J67" s="158">
        <v>5.922</v>
      </c>
      <c r="K67" s="159">
        <f t="shared" si="2"/>
        <v>71.2247414063793</v>
      </c>
      <c r="L67" s="157"/>
      <c r="M67" s="158">
        <v>5.781</v>
      </c>
      <c r="N67" s="159">
        <f t="shared" si="3"/>
        <v>74.74148949485607</v>
      </c>
      <c r="O67" s="162"/>
      <c r="P67" s="125">
        <v>57</v>
      </c>
    </row>
    <row r="68" spans="1:16" s="124" customFormat="1" ht="10.5" customHeight="1">
      <c r="A68" s="37">
        <v>58</v>
      </c>
      <c r="B68" s="157"/>
      <c r="C68" s="158">
        <v>5.889</v>
      </c>
      <c r="D68" s="159">
        <f t="shared" si="0"/>
        <v>72.02521752898423</v>
      </c>
      <c r="E68" s="160"/>
      <c r="F68" s="158">
        <v>5.932</v>
      </c>
      <c r="G68" s="159">
        <f t="shared" si="1"/>
        <v>70.98480645335833</v>
      </c>
      <c r="H68" s="161"/>
      <c r="I68" s="157"/>
      <c r="J68" s="158">
        <v>5.917</v>
      </c>
      <c r="K68" s="159">
        <f t="shared" si="2"/>
        <v>71.3451653284211</v>
      </c>
      <c r="L68" s="157"/>
      <c r="M68" s="158">
        <v>5.815</v>
      </c>
      <c r="N68" s="159">
        <f t="shared" si="3"/>
        <v>73.87002552919664</v>
      </c>
      <c r="O68" s="162"/>
      <c r="P68" s="125">
        <v>58</v>
      </c>
    </row>
    <row r="69" spans="1:16" s="124" customFormat="1" ht="10.5" customHeight="1">
      <c r="A69" s="37">
        <v>59</v>
      </c>
      <c r="B69" s="157"/>
      <c r="C69" s="158">
        <v>5.901</v>
      </c>
      <c r="D69" s="159">
        <f t="shared" si="0"/>
        <v>71.73258109194295</v>
      </c>
      <c r="E69" s="160"/>
      <c r="F69" s="158">
        <v>5.903</v>
      </c>
      <c r="G69" s="159">
        <f t="shared" si="1"/>
        <v>71.68398178365477</v>
      </c>
      <c r="H69" s="161"/>
      <c r="I69" s="157"/>
      <c r="J69" s="158">
        <v>5.899</v>
      </c>
      <c r="K69" s="159">
        <f t="shared" si="2"/>
        <v>71.78122984001384</v>
      </c>
      <c r="L69" s="157"/>
      <c r="M69" s="158">
        <v>5.836</v>
      </c>
      <c r="N69" s="159">
        <f t="shared" si="3"/>
        <v>73.33936085303527</v>
      </c>
      <c r="O69" s="162"/>
      <c r="P69" s="125">
        <v>59</v>
      </c>
    </row>
    <row r="70" spans="1:16" s="124" customFormat="1" ht="10.5" customHeight="1">
      <c r="A70" s="37">
        <v>60</v>
      </c>
      <c r="B70" s="157"/>
      <c r="C70" s="158">
        <v>5.871</v>
      </c>
      <c r="D70" s="159">
        <f t="shared" si="0"/>
        <v>72.46754126453664</v>
      </c>
      <c r="E70" s="160"/>
      <c r="F70" s="158">
        <v>5.893</v>
      </c>
      <c r="G70" s="159">
        <f t="shared" si="1"/>
        <v>71.92747339431698</v>
      </c>
      <c r="H70" s="161"/>
      <c r="I70" s="157"/>
      <c r="J70" s="158">
        <v>5.9</v>
      </c>
      <c r="K70" s="159">
        <f t="shared" si="2"/>
        <v>71.75689928181556</v>
      </c>
      <c r="L70" s="157"/>
      <c r="M70" s="158">
        <v>5.825</v>
      </c>
      <c r="N70" s="159">
        <f t="shared" si="3"/>
        <v>73.6166122492586</v>
      </c>
      <c r="O70" s="162"/>
      <c r="P70" s="125">
        <v>60</v>
      </c>
    </row>
    <row r="71" spans="1:16" s="124" customFormat="1" ht="10.5" customHeight="1">
      <c r="A71" s="37">
        <v>61</v>
      </c>
      <c r="B71" s="157"/>
      <c r="C71" s="158">
        <v>5.882</v>
      </c>
      <c r="D71" s="159">
        <f t="shared" si="0"/>
        <v>72.19674983967246</v>
      </c>
      <c r="E71" s="160"/>
      <c r="F71" s="158">
        <v>5.791</v>
      </c>
      <c r="G71" s="159">
        <f t="shared" si="1"/>
        <v>74.48358254600524</v>
      </c>
      <c r="H71" s="161"/>
      <c r="I71" s="157"/>
      <c r="J71" s="158">
        <v>5.829</v>
      </c>
      <c r="K71" s="159">
        <f t="shared" si="2"/>
        <v>73.51561193564835</v>
      </c>
      <c r="L71" s="157"/>
      <c r="M71" s="158">
        <v>5.726</v>
      </c>
      <c r="N71" s="159">
        <f t="shared" si="3"/>
        <v>76.18421551223415</v>
      </c>
      <c r="O71" s="162"/>
      <c r="P71" s="125">
        <v>61</v>
      </c>
    </row>
    <row r="72" spans="1:16" s="124" customFormat="1" ht="10.5" customHeight="1">
      <c r="A72" s="37">
        <v>62</v>
      </c>
      <c r="B72" s="157"/>
      <c r="C72" s="158">
        <v>5.892</v>
      </c>
      <c r="D72" s="159">
        <f t="shared" si="0"/>
        <v>71.95189076608183</v>
      </c>
      <c r="E72" s="160"/>
      <c r="F72" s="158">
        <v>5.833</v>
      </c>
      <c r="G72" s="159">
        <f t="shared" si="1"/>
        <v>73.41481933473271</v>
      </c>
      <c r="H72" s="161"/>
      <c r="I72" s="157"/>
      <c r="J72" s="158">
        <v>5.871</v>
      </c>
      <c r="K72" s="159">
        <f t="shared" si="2"/>
        <v>72.46754126453664</v>
      </c>
      <c r="L72" s="157"/>
      <c r="M72" s="158">
        <v>5.74</v>
      </c>
      <c r="N72" s="159">
        <f t="shared" si="3"/>
        <v>75.81303840036907</v>
      </c>
      <c r="O72" s="162"/>
      <c r="P72" s="125">
        <v>62</v>
      </c>
    </row>
    <row r="73" spans="1:16" s="124" customFormat="1" ht="10.5" customHeight="1" thickBot="1">
      <c r="A73" s="126">
        <v>63</v>
      </c>
      <c r="B73" s="163"/>
      <c r="C73" s="164">
        <v>5.927</v>
      </c>
      <c r="D73" s="159">
        <f t="shared" si="0"/>
        <v>71.10462212358226</v>
      </c>
      <c r="E73" s="165"/>
      <c r="F73" s="164">
        <v>5.776</v>
      </c>
      <c r="G73" s="159">
        <f t="shared" si="1"/>
        <v>74.87094558820144</v>
      </c>
      <c r="H73" s="166"/>
      <c r="I73" s="163"/>
      <c r="J73" s="164">
        <v>5.906</v>
      </c>
      <c r="K73" s="159">
        <f t="shared" si="2"/>
        <v>71.61117537435169</v>
      </c>
      <c r="L73" s="163"/>
      <c r="M73" s="164">
        <v>5.785</v>
      </c>
      <c r="N73" s="167">
        <f t="shared" si="3"/>
        <v>74.63816621085886</v>
      </c>
      <c r="O73" s="168"/>
      <c r="P73" s="48">
        <v>63</v>
      </c>
    </row>
    <row r="74" spans="1:17" ht="24.75" thickBot="1">
      <c r="A74" s="180" t="s">
        <v>0</v>
      </c>
      <c r="B74" s="181" t="s">
        <v>3</v>
      </c>
      <c r="C74" s="182" t="s">
        <v>5</v>
      </c>
      <c r="D74" s="182" t="s">
        <v>7</v>
      </c>
      <c r="E74" s="182" t="s">
        <v>4</v>
      </c>
      <c r="F74" s="182" t="s">
        <v>6</v>
      </c>
      <c r="G74" s="182" t="s">
        <v>8</v>
      </c>
      <c r="H74" s="183" t="s">
        <v>30</v>
      </c>
      <c r="I74" s="181" t="s">
        <v>3</v>
      </c>
      <c r="J74" s="182" t="s">
        <v>5</v>
      </c>
      <c r="K74" s="182" t="s">
        <v>7</v>
      </c>
      <c r="L74" s="182" t="s">
        <v>4</v>
      </c>
      <c r="M74" s="182" t="s">
        <v>6</v>
      </c>
      <c r="N74" s="182" t="s">
        <v>8</v>
      </c>
      <c r="O74" s="184" t="s">
        <v>30</v>
      </c>
      <c r="P74" s="185" t="s">
        <v>0</v>
      </c>
      <c r="Q74" s="178" t="s">
        <v>45</v>
      </c>
    </row>
    <row r="75" spans="1:17" ht="12.75">
      <c r="A75" s="76" t="s">
        <v>14</v>
      </c>
      <c r="B75" s="14"/>
      <c r="C75" s="15">
        <f>AVERAGE(C10:C73)</f>
        <v>5.895796875</v>
      </c>
      <c r="D75" s="15">
        <f>AVERAGE(D10:D73)</f>
        <v>71.87033570484236</v>
      </c>
      <c r="E75" s="14"/>
      <c r="F75" s="26">
        <f>AVERAGE(F10:F73)</f>
        <v>5.903625000000001</v>
      </c>
      <c r="G75" s="14">
        <f>AVERAGE(G10:G73)</f>
        <v>71.68463966361668</v>
      </c>
      <c r="H75" s="67"/>
      <c r="I75" s="14"/>
      <c r="J75" s="15">
        <f>AVERAGE(J10:J73)</f>
        <v>5.857312499999999</v>
      </c>
      <c r="K75" s="15">
        <f>AVERAGE(K10:K73)</f>
        <v>72.83002382032234</v>
      </c>
      <c r="L75" s="14"/>
      <c r="M75" s="14">
        <f>AVERAGE(M10:M73)</f>
        <v>5.836046875</v>
      </c>
      <c r="N75" s="14">
        <f>AVERAGE(N10:N73)</f>
        <v>73.35751394132939</v>
      </c>
      <c r="O75" s="128"/>
      <c r="P75" s="134" t="s">
        <v>14</v>
      </c>
      <c r="Q75" s="179">
        <v>0.03</v>
      </c>
    </row>
    <row r="76" spans="1:16" ht="12.75">
      <c r="A76" s="77" t="s">
        <v>10</v>
      </c>
      <c r="B76" s="16"/>
      <c r="C76" s="17">
        <f>STDEV(C10:C73)</f>
        <v>0.04259002777950992</v>
      </c>
      <c r="D76" s="17">
        <f>STDEV(D10:D73)</f>
        <v>1.0399890508614205</v>
      </c>
      <c r="E76" s="16"/>
      <c r="F76" s="27">
        <f>STDEV(F10:F73)</f>
        <v>0.050846953678675776</v>
      </c>
      <c r="G76" s="16">
        <f>STDEV(G10:G73)</f>
        <v>1.246653834520996</v>
      </c>
      <c r="H76" s="68"/>
      <c r="I76" s="16"/>
      <c r="J76" s="17">
        <f>STDEV(J10:J73)</f>
        <v>0.0598842468089298</v>
      </c>
      <c r="K76" s="17">
        <f>STDEV(K10:K73)</f>
        <v>1.5596144667835388</v>
      </c>
      <c r="L76" s="16"/>
      <c r="M76" s="16">
        <f>STDEV(M10:M73)</f>
        <v>0.055234975602125556</v>
      </c>
      <c r="N76" s="16">
        <f>STDEV(N10:N73)</f>
        <v>1.382943915564877</v>
      </c>
      <c r="O76" s="129"/>
      <c r="P76" s="135" t="s">
        <v>10</v>
      </c>
    </row>
    <row r="77" spans="1:16" ht="12.75">
      <c r="A77" s="78" t="s">
        <v>15</v>
      </c>
      <c r="B77" s="18">
        <f aca="true" t="shared" si="4" ref="B77:G77">MAX(B10:B73)</f>
        <v>0</v>
      </c>
      <c r="C77" s="19">
        <f t="shared" si="4"/>
        <v>6.04</v>
      </c>
      <c r="D77" s="19">
        <f t="shared" si="4"/>
        <v>74.56081428630786</v>
      </c>
      <c r="E77" s="18">
        <f t="shared" si="4"/>
        <v>0</v>
      </c>
      <c r="F77" s="28">
        <f t="shared" si="4"/>
        <v>5.991</v>
      </c>
      <c r="G77" s="18">
        <f t="shared" si="4"/>
        <v>74.87094558820144</v>
      </c>
      <c r="H77" s="69"/>
      <c r="I77" s="18"/>
      <c r="J77" s="19">
        <f>MAX(J10:J73)</f>
        <v>5.936</v>
      </c>
      <c r="K77" s="19">
        <f>MAX(K10:K73)</f>
        <v>82.03596572343358</v>
      </c>
      <c r="L77" s="18">
        <f>MAX(L10:L73)</f>
        <v>0</v>
      </c>
      <c r="M77" s="18">
        <f>MAX(M10:M73)</f>
        <v>5.968</v>
      </c>
      <c r="N77" s="18">
        <f>MAX(N10:N73)</f>
        <v>76.18421551223415</v>
      </c>
      <c r="O77" s="130"/>
      <c r="P77" s="136" t="s">
        <v>15</v>
      </c>
    </row>
    <row r="78" spans="1:16" ht="12.75">
      <c r="A78" s="78" t="s">
        <v>16</v>
      </c>
      <c r="B78" s="20"/>
      <c r="C78" s="19">
        <f>MIN(C10:C73)</f>
        <v>5.788</v>
      </c>
      <c r="D78" s="19">
        <f>MIN(D10:D73)</f>
        <v>68.46897241349063</v>
      </c>
      <c r="E78" s="18">
        <f>MIN(E10:E73)</f>
        <v>0</v>
      </c>
      <c r="F78" s="28">
        <f>MIN(F10:F73)</f>
        <v>5.776</v>
      </c>
      <c r="G78" s="18">
        <f>MIN(G10:G73)</f>
        <v>69.59355920321254</v>
      </c>
      <c r="H78" s="70"/>
      <c r="I78" s="20"/>
      <c r="J78" s="19">
        <f>MIN(J10:J73)</f>
        <v>5.518</v>
      </c>
      <c r="K78" s="19">
        <f>MIN(K10:K73)</f>
        <v>70.88917183106778</v>
      </c>
      <c r="L78" s="18">
        <f>MIN(L10:L73)</f>
        <v>0</v>
      </c>
      <c r="M78" s="18">
        <f>MIN(M10:M73)</f>
        <v>5.726</v>
      </c>
      <c r="N78" s="18">
        <f>MIN(N10:N73)</f>
        <v>70.13100431973203</v>
      </c>
      <c r="O78" s="131"/>
      <c r="P78" s="136" t="s">
        <v>16</v>
      </c>
    </row>
    <row r="79" spans="1:16" ht="12.75">
      <c r="A79" s="78" t="s">
        <v>31</v>
      </c>
      <c r="B79" s="20"/>
      <c r="C79" s="21"/>
      <c r="D79" s="22">
        <f>COUNTIF(D10:D73,"&lt;70")</f>
        <v>1</v>
      </c>
      <c r="E79" s="20"/>
      <c r="F79" s="20"/>
      <c r="G79" s="23">
        <f>COUNTIF(G10:G73,"&lt;70")</f>
        <v>4</v>
      </c>
      <c r="H79" s="70"/>
      <c r="I79" s="20"/>
      <c r="J79" s="21"/>
      <c r="K79" s="22">
        <f>COUNTIF(K10:K73,"&lt;70")</f>
        <v>0</v>
      </c>
      <c r="L79" s="20"/>
      <c r="M79" s="20"/>
      <c r="N79" s="23">
        <f>COUNTIF(N10:N73,"&lt;70")</f>
        <v>0</v>
      </c>
      <c r="O79" s="131"/>
      <c r="P79" s="136" t="s">
        <v>31</v>
      </c>
    </row>
    <row r="80" spans="1:16" ht="12.75">
      <c r="A80" s="78" t="s">
        <v>32</v>
      </c>
      <c r="B80" s="20"/>
      <c r="C80" s="21"/>
      <c r="D80" s="22">
        <f>COUNTIF(D10:D73,"&gt;80")</f>
        <v>0</v>
      </c>
      <c r="E80" s="20"/>
      <c r="F80" s="20"/>
      <c r="G80" s="23">
        <f>COUNTIF(G10:G73,"&gt;80")</f>
        <v>0</v>
      </c>
      <c r="H80" s="70"/>
      <c r="I80" s="20"/>
      <c r="J80" s="21"/>
      <c r="K80" s="22">
        <f>COUNTIF(K10:K73,"&gt;80")</f>
        <v>1</v>
      </c>
      <c r="L80" s="20"/>
      <c r="M80" s="20"/>
      <c r="N80" s="23">
        <f>COUNTIF(N10:N73,"&gt;80")</f>
        <v>0</v>
      </c>
      <c r="O80" s="131"/>
      <c r="P80" s="136" t="s">
        <v>32</v>
      </c>
    </row>
    <row r="81" spans="1:16" ht="12.75">
      <c r="A81" s="153" t="s">
        <v>33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70"/>
      <c r="I81" s="20"/>
      <c r="J81" s="21"/>
      <c r="K81" s="21"/>
      <c r="L81" s="20"/>
      <c r="M81" s="20"/>
      <c r="N81" s="20"/>
      <c r="O81" s="131"/>
      <c r="P81" s="151" t="s">
        <v>33</v>
      </c>
    </row>
    <row r="82" spans="1:16" ht="12.75">
      <c r="A82" s="127" t="s">
        <v>39</v>
      </c>
      <c r="B82" s="24"/>
      <c r="C82" s="25"/>
      <c r="D82" s="25"/>
      <c r="E82" s="24"/>
      <c r="F82" s="24"/>
      <c r="G82" s="24"/>
      <c r="H82" s="71">
        <f>COUNTIF(H10:H73,"s")+COUNTIF(H10:H73,"s&amp;w")</f>
        <v>0</v>
      </c>
      <c r="I82" s="24"/>
      <c r="J82" s="25"/>
      <c r="K82" s="25"/>
      <c r="L82" s="24"/>
      <c r="M82" s="24"/>
      <c r="N82" s="24"/>
      <c r="O82" s="132">
        <f>COUNTIF(O10:O73,"s")</f>
        <v>0</v>
      </c>
      <c r="P82" s="152" t="s">
        <v>39</v>
      </c>
    </row>
    <row r="83" spans="1:16" ht="13.5" thickBot="1">
      <c r="A83" s="154" t="s">
        <v>34</v>
      </c>
      <c r="B83" s="24"/>
      <c r="C83" s="25"/>
      <c r="D83" s="25"/>
      <c r="E83" s="24"/>
      <c r="F83" s="24"/>
      <c r="G83" s="24"/>
      <c r="H83" s="72">
        <f>COUNTIF(H10:H73,"w")+COUNTIF(H10:H73,"s&amp;w")</f>
        <v>0</v>
      </c>
      <c r="I83" s="24"/>
      <c r="J83" s="25"/>
      <c r="K83" s="25"/>
      <c r="L83" s="24"/>
      <c r="M83" s="24"/>
      <c r="N83" s="24"/>
      <c r="O83" s="133">
        <f>COUNTIF(O10:O73,"w")</f>
        <v>0</v>
      </c>
      <c r="P83" s="137" t="s">
        <v>34</v>
      </c>
    </row>
    <row r="84" spans="1:16" ht="13.5" thickBot="1">
      <c r="A84" s="81" t="s">
        <v>9</v>
      </c>
      <c r="B84" s="233" t="s">
        <v>55</v>
      </c>
      <c r="C84" s="234"/>
      <c r="D84" s="234"/>
      <c r="E84" s="234"/>
      <c r="F84" s="234"/>
      <c r="G84" s="234"/>
      <c r="H84" s="235"/>
      <c r="I84" s="236" t="s">
        <v>54</v>
      </c>
      <c r="J84" s="234"/>
      <c r="K84" s="234"/>
      <c r="L84" s="234"/>
      <c r="M84" s="234"/>
      <c r="N84" s="234"/>
      <c r="O84" s="237"/>
      <c r="P84" s="138" t="s">
        <v>9</v>
      </c>
    </row>
    <row r="85" spans="1:16" ht="12.75">
      <c r="A85" s="80" t="s">
        <v>12</v>
      </c>
      <c r="B85" s="238" t="s">
        <v>53</v>
      </c>
      <c r="C85" s="239"/>
      <c r="N85" s="238" t="s">
        <v>53</v>
      </c>
      <c r="O85" s="239"/>
      <c r="P85" s="80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11811023622047245" bottom="0.11811023622047245" header="0.07874015748031496" footer="0.07874015748031496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50"/>
  <sheetViews>
    <sheetView workbookViewId="0" topLeftCell="A75">
      <selection activeCell="AG17" sqref="AG17"/>
    </sheetView>
  </sheetViews>
  <sheetFormatPr defaultColWidth="11.421875" defaultRowHeight="12.75"/>
  <cols>
    <col min="1" max="7" width="8.7109375" style="0" customWidth="1"/>
    <col min="8" max="8" width="5.7109375" style="0" customWidth="1"/>
    <col min="9" max="16" width="8.7109375" style="0" customWidth="1"/>
    <col min="21" max="21" width="11.57421875" style="0" bestFit="1" customWidth="1"/>
    <col min="30" max="30" width="17.7109375" style="209" customWidth="1"/>
    <col min="31" max="31" width="10.7109375" style="0" customWidth="1"/>
    <col min="32" max="32" width="10.7109375" style="202" customWidth="1"/>
    <col min="33" max="33" width="10.7109375" style="0" customWidth="1"/>
    <col min="34" max="35" width="12.7109375" style="0" customWidth="1"/>
    <col min="36" max="36" width="10.7109375" style="0" customWidth="1"/>
    <col min="37" max="37" width="17.7109375" style="0" customWidth="1"/>
    <col min="38" max="38" width="15.7109375" style="0" customWidth="1"/>
    <col min="40" max="40" width="12.7109375" style="0" customWidth="1"/>
  </cols>
  <sheetData>
    <row r="1" ht="12">
      <c r="AD1" s="209" t="s">
        <v>60</v>
      </c>
    </row>
    <row r="2" spans="17:30" ht="13.5">
      <c r="Q2" s="175" t="s">
        <v>43</v>
      </c>
      <c r="R2" s="175" t="s">
        <v>44</v>
      </c>
      <c r="AD2" s="209" t="s">
        <v>90</v>
      </c>
    </row>
    <row r="3" spans="17:32" ht="12.75">
      <c r="Q3" s="176">
        <v>0</v>
      </c>
      <c r="R3" s="176">
        <v>9.7</v>
      </c>
      <c r="T3" s="197">
        <f>(R3-R4)/(Q4-Q3)</f>
        <v>0.0009999999999999788</v>
      </c>
      <c r="V3" s="197">
        <f>AVERAGE(T3:T30)</f>
        <v>0.00044047619047618845</v>
      </c>
      <c r="W3" s="177">
        <f>V3*60</f>
        <v>0.02642857142857131</v>
      </c>
      <c r="AE3" s="211">
        <v>1439.999888777</v>
      </c>
      <c r="AF3" s="211">
        <v>18</v>
      </c>
    </row>
    <row r="4" spans="17:47" ht="13.5" thickBot="1">
      <c r="Q4" s="176">
        <v>20</v>
      </c>
      <c r="R4" s="176">
        <v>9.68</v>
      </c>
      <c r="T4" s="197">
        <f aca="true" t="shared" si="0" ref="T4:T30">(R4-R5)/(Q5-Q4)</f>
        <v>0.0009999999999999788</v>
      </c>
      <c r="V4" s="200">
        <f>AVERAGE(T24:T30)</f>
        <v>0.00028571428571428807</v>
      </c>
      <c r="W4" s="201">
        <f>V4*60</f>
        <v>0.017142857142857282</v>
      </c>
      <c r="AD4" s="210" t="s">
        <v>61</v>
      </c>
      <c r="AE4" s="204" t="s">
        <v>69</v>
      </c>
      <c r="AF4" s="212" t="s">
        <v>62</v>
      </c>
      <c r="AG4" s="203" t="s">
        <v>70</v>
      </c>
      <c r="AH4" s="207" t="s">
        <v>71</v>
      </c>
      <c r="AI4" s="203" t="s">
        <v>72</v>
      </c>
      <c r="AJ4" s="204" t="s">
        <v>63</v>
      </c>
      <c r="AK4" s="208" t="s">
        <v>64</v>
      </c>
      <c r="AL4" s="208" t="s">
        <v>65</v>
      </c>
      <c r="AM4" s="203" t="s">
        <v>66</v>
      </c>
      <c r="AN4" s="208" t="s">
        <v>67</v>
      </c>
      <c r="AO4" s="203" t="s">
        <v>68</v>
      </c>
      <c r="AR4" s="203" t="s">
        <v>84</v>
      </c>
      <c r="AS4" s="224" t="s">
        <v>85</v>
      </c>
      <c r="AT4" s="204" t="s">
        <v>63</v>
      </c>
      <c r="AU4" s="225" t="s">
        <v>86</v>
      </c>
    </row>
    <row r="5" spans="1:47" ht="14.25" thickBot="1" thickTop="1">
      <c r="A5" s="231" t="s">
        <v>58</v>
      </c>
      <c r="B5" s="260"/>
      <c r="C5" s="147"/>
      <c r="D5" s="45" t="s">
        <v>20</v>
      </c>
      <c r="E5" s="44" t="s">
        <v>22</v>
      </c>
      <c r="F5" s="46" t="s">
        <v>21</v>
      </c>
      <c r="G5" s="42" t="s">
        <v>23</v>
      </c>
      <c r="I5" s="231" t="s">
        <v>59</v>
      </c>
      <c r="J5" s="260"/>
      <c r="K5" s="196"/>
      <c r="L5" s="45" t="s">
        <v>20</v>
      </c>
      <c r="M5" s="146" t="s">
        <v>40</v>
      </c>
      <c r="N5" s="46" t="s">
        <v>21</v>
      </c>
      <c r="O5" s="42" t="s">
        <v>23</v>
      </c>
      <c r="Q5" s="176">
        <v>30</v>
      </c>
      <c r="R5" s="176">
        <v>9.67</v>
      </c>
      <c r="T5" s="197">
        <f t="shared" si="0"/>
        <v>0.0009999999999999788</v>
      </c>
      <c r="V5" s="198">
        <v>4E-05</v>
      </c>
      <c r="W5" s="199">
        <f>V5*60</f>
        <v>0.0024000000000000002</v>
      </c>
      <c r="AD5" s="213">
        <v>38260.729166666664</v>
      </c>
      <c r="AE5" s="206">
        <v>0</v>
      </c>
      <c r="AF5" s="209">
        <v>300</v>
      </c>
      <c r="AG5" s="206">
        <v>0</v>
      </c>
      <c r="AH5" s="206">
        <v>0</v>
      </c>
      <c r="AI5" s="206">
        <f>AH5/AF$3</f>
        <v>0</v>
      </c>
      <c r="AJ5" s="205">
        <v>2.7</v>
      </c>
      <c r="AK5" s="205">
        <v>2906</v>
      </c>
      <c r="AL5" s="206">
        <v>23.7</v>
      </c>
      <c r="AM5" s="206">
        <v>21.3</v>
      </c>
      <c r="AN5" s="206">
        <v>35</v>
      </c>
      <c r="AO5" s="206">
        <v>21</v>
      </c>
      <c r="AR5" s="222">
        <v>300</v>
      </c>
      <c r="AS5" s="223">
        <f>AVERAGE(AJ5:AJ61)</f>
        <v>3.327543859649124</v>
      </c>
      <c r="AT5" s="221">
        <f>AS5-AS$9</f>
        <v>3.2675438596491237</v>
      </c>
      <c r="AU5" s="226">
        <v>0.0107</v>
      </c>
    </row>
    <row r="6" spans="1:46" ht="14.25" thickBot="1">
      <c r="A6" s="84" t="s">
        <v>9</v>
      </c>
      <c r="B6" s="269" t="s">
        <v>57</v>
      </c>
      <c r="C6" s="270"/>
      <c r="D6" s="269" t="s">
        <v>56</v>
      </c>
      <c r="E6" s="270"/>
      <c r="F6" s="82" t="s">
        <v>25</v>
      </c>
      <c r="G6" s="33" t="s">
        <v>26</v>
      </c>
      <c r="I6" s="85" t="s">
        <v>9</v>
      </c>
      <c r="J6" s="267" t="s">
        <v>57</v>
      </c>
      <c r="K6" s="268"/>
      <c r="L6" s="267" t="s">
        <v>56</v>
      </c>
      <c r="M6" s="268"/>
      <c r="N6" s="31" t="s">
        <v>25</v>
      </c>
      <c r="O6" s="50" t="s">
        <v>26</v>
      </c>
      <c r="Q6" s="176">
        <v>40</v>
      </c>
      <c r="R6" s="176">
        <v>9.66</v>
      </c>
      <c r="T6" s="197">
        <f t="shared" si="0"/>
        <v>0.0009999999999999788</v>
      </c>
      <c r="AD6" s="213">
        <v>38260.73263888889</v>
      </c>
      <c r="AE6" s="206">
        <f>(AD6-AD5)*$AE$3</f>
        <v>4.999999619629794</v>
      </c>
      <c r="AF6" s="209">
        <v>300</v>
      </c>
      <c r="AG6" s="206">
        <f>(AE6*AF6)/1000</f>
        <v>1.499999885888938</v>
      </c>
      <c r="AH6" s="206">
        <f>SUM(AG6)</f>
        <v>1.499999885888938</v>
      </c>
      <c r="AI6" s="206">
        <f aca="true" t="shared" si="1" ref="AI6:AI69">AH6/AF$3</f>
        <v>0.08333332699382989</v>
      </c>
      <c r="AJ6" s="205">
        <v>3.33</v>
      </c>
      <c r="AK6" s="205">
        <v>2906</v>
      </c>
      <c r="AL6" s="206">
        <v>23.8</v>
      </c>
      <c r="AM6" s="206">
        <v>21.3</v>
      </c>
      <c r="AN6" s="206">
        <v>35</v>
      </c>
      <c r="AO6" s="206">
        <v>21</v>
      </c>
      <c r="AR6" s="206">
        <v>200</v>
      </c>
      <c r="AS6" s="223">
        <f>AVERAGE(AJ64:AJ78)</f>
        <v>2.0166666666666666</v>
      </c>
      <c r="AT6" s="221">
        <f>AS6-AS$9</f>
        <v>1.9566666666666666</v>
      </c>
    </row>
    <row r="7" spans="1:46" ht="16.5" thickBot="1">
      <c r="A7" s="51" t="s">
        <v>19</v>
      </c>
      <c r="B7" s="86">
        <v>1.5</v>
      </c>
      <c r="C7" s="86">
        <v>4.1</v>
      </c>
      <c r="D7" s="87">
        <v>2.5</v>
      </c>
      <c r="E7" s="87">
        <v>30</v>
      </c>
      <c r="F7" s="49"/>
      <c r="G7" s="33"/>
      <c r="I7" s="52"/>
      <c r="J7" s="265" t="s">
        <v>28</v>
      </c>
      <c r="K7" s="266"/>
      <c r="L7" s="265" t="s">
        <v>29</v>
      </c>
      <c r="M7" s="266"/>
      <c r="N7" s="186"/>
      <c r="O7" s="33"/>
      <c r="Q7" s="176">
        <v>50</v>
      </c>
      <c r="R7" s="176">
        <v>9.65</v>
      </c>
      <c r="T7" s="197">
        <f t="shared" si="0"/>
        <v>0</v>
      </c>
      <c r="AD7" s="213">
        <v>38260.739583333336</v>
      </c>
      <c r="AE7" s="206">
        <f aca="true" t="shared" si="2" ref="AE7:AE70">(AD7-AD6)*$AE$3</f>
        <v>9.999999228782208</v>
      </c>
      <c r="AF7" s="209">
        <v>300</v>
      </c>
      <c r="AG7" s="206">
        <f aca="true" t="shared" si="3" ref="AG7:AG70">(AE7*AF7)/1000</f>
        <v>2.9999997686346624</v>
      </c>
      <c r="AH7" s="206">
        <f>SUM(AG$6:AG7)</f>
        <v>4.4999996545236005</v>
      </c>
      <c r="AI7" s="206">
        <f t="shared" si="1"/>
        <v>0.2499999808068667</v>
      </c>
      <c r="AJ7" s="205">
        <v>3.42</v>
      </c>
      <c r="AK7" s="205">
        <v>2906</v>
      </c>
      <c r="AL7" s="206">
        <v>23.9</v>
      </c>
      <c r="AM7" s="206">
        <v>21.3</v>
      </c>
      <c r="AN7" s="206">
        <v>35</v>
      </c>
      <c r="AO7" s="206">
        <v>21</v>
      </c>
      <c r="AR7" s="206">
        <v>100</v>
      </c>
      <c r="AS7" s="223">
        <f>AVERAGE(AJ81:AJ91)</f>
        <v>1.2054545454545456</v>
      </c>
      <c r="AT7" s="221">
        <f>AS7-AS$9</f>
        <v>1.1454545454545455</v>
      </c>
    </row>
    <row r="8" spans="1:46" ht="14.25" thickBot="1">
      <c r="A8" s="51"/>
      <c r="B8" s="255" t="s">
        <v>17</v>
      </c>
      <c r="C8" s="256"/>
      <c r="D8" s="256"/>
      <c r="E8" s="257"/>
      <c r="F8" s="32"/>
      <c r="G8" s="33"/>
      <c r="I8" s="51"/>
      <c r="J8" s="263" t="s">
        <v>24</v>
      </c>
      <c r="K8" s="264"/>
      <c r="L8" s="263" t="s">
        <v>24</v>
      </c>
      <c r="M8" s="264"/>
      <c r="N8" s="186"/>
      <c r="O8" s="33"/>
      <c r="Q8" s="176">
        <v>60</v>
      </c>
      <c r="R8" s="176">
        <v>9.65</v>
      </c>
      <c r="T8" s="197">
        <f t="shared" si="0"/>
        <v>0.0004999999999999894</v>
      </c>
      <c r="AD8" s="213">
        <v>38260.75</v>
      </c>
      <c r="AE8" s="206">
        <f t="shared" si="2"/>
        <v>14.999998837934625</v>
      </c>
      <c r="AF8" s="209">
        <v>300</v>
      </c>
      <c r="AG8" s="206">
        <f t="shared" si="3"/>
        <v>4.499999651380387</v>
      </c>
      <c r="AH8" s="206">
        <f>SUM(AG$6:AG8)</f>
        <v>8.999999305903987</v>
      </c>
      <c r="AI8" s="206">
        <f t="shared" si="1"/>
        <v>0.4999999614391104</v>
      </c>
      <c r="AJ8" s="205">
        <v>3.39</v>
      </c>
      <c r="AK8" s="205">
        <v>2880</v>
      </c>
      <c r="AL8" s="206">
        <v>24</v>
      </c>
      <c r="AM8" s="206">
        <v>21.3</v>
      </c>
      <c r="AN8" s="206">
        <v>35</v>
      </c>
      <c r="AO8" s="206">
        <v>21</v>
      </c>
      <c r="AR8" s="206">
        <v>60</v>
      </c>
      <c r="AS8" s="223">
        <f>AVERAGE(AJ93:AJ114)</f>
        <v>0.8949999999999999</v>
      </c>
      <c r="AT8" s="221">
        <f>AS8-AS$9</f>
        <v>0.8349999999999999</v>
      </c>
    </row>
    <row r="9" spans="1:46" ht="14.25" thickBot="1">
      <c r="A9" s="47" t="s">
        <v>24</v>
      </c>
      <c r="B9" s="148" t="s">
        <v>46</v>
      </c>
      <c r="C9" s="149" t="s">
        <v>47</v>
      </c>
      <c r="D9" s="148" t="s">
        <v>48</v>
      </c>
      <c r="E9" s="150" t="s">
        <v>49</v>
      </c>
      <c r="F9" s="263" t="s">
        <v>18</v>
      </c>
      <c r="G9" s="259"/>
      <c r="I9" s="47" t="s">
        <v>27</v>
      </c>
      <c r="J9" s="88" t="s">
        <v>50</v>
      </c>
      <c r="K9" s="89" t="s">
        <v>41</v>
      </c>
      <c r="L9" s="88" t="s">
        <v>42</v>
      </c>
      <c r="M9" s="90" t="s">
        <v>51</v>
      </c>
      <c r="N9" s="258" t="s">
        <v>18</v>
      </c>
      <c r="O9" s="259"/>
      <c r="Q9" s="176">
        <v>80</v>
      </c>
      <c r="R9" s="176">
        <v>9.64</v>
      </c>
      <c r="T9" s="197">
        <f t="shared" si="0"/>
        <v>0.0004999999999999894</v>
      </c>
      <c r="AD9" s="213">
        <v>38260.760416666664</v>
      </c>
      <c r="AE9" s="206">
        <f t="shared" si="2"/>
        <v>14.999998837934625</v>
      </c>
      <c r="AF9" s="209">
        <v>300</v>
      </c>
      <c r="AG9" s="206">
        <f t="shared" si="3"/>
        <v>4.499999651380387</v>
      </c>
      <c r="AH9" s="206">
        <f>SUM(AG$6:AG9)</f>
        <v>13.499998957284374</v>
      </c>
      <c r="AI9" s="206">
        <f t="shared" si="1"/>
        <v>0.7499999420713541</v>
      </c>
      <c r="AJ9" s="205">
        <v>3.27</v>
      </c>
      <c r="AK9" s="205">
        <v>2854</v>
      </c>
      <c r="AL9" s="206">
        <v>23.9</v>
      </c>
      <c r="AM9" s="206">
        <v>21.2</v>
      </c>
      <c r="AN9" s="206">
        <v>36</v>
      </c>
      <c r="AO9" s="206">
        <v>21</v>
      </c>
      <c r="AR9" s="206">
        <v>0</v>
      </c>
      <c r="AS9" s="223">
        <f>AVERAGE(AJ115:AJ121)</f>
        <v>0.060000000000000005</v>
      </c>
      <c r="AT9" s="221">
        <f>AS9-AS$9</f>
        <v>0</v>
      </c>
    </row>
    <row r="10" spans="1:41" ht="12.75">
      <c r="A10" s="34">
        <v>0</v>
      </c>
      <c r="B10" s="53">
        <v>192</v>
      </c>
      <c r="C10" s="54">
        <v>150</v>
      </c>
      <c r="D10" s="55">
        <v>194</v>
      </c>
      <c r="E10" s="54">
        <v>222</v>
      </c>
      <c r="F10" s="261"/>
      <c r="G10" s="262"/>
      <c r="I10" s="34">
        <v>5</v>
      </c>
      <c r="J10" s="53"/>
      <c r="K10" s="54"/>
      <c r="L10" s="55"/>
      <c r="M10" s="191"/>
      <c r="N10" s="35"/>
      <c r="O10" s="36"/>
      <c r="Q10" s="176">
        <v>100</v>
      </c>
      <c r="R10" s="176">
        <v>9.63</v>
      </c>
      <c r="T10" s="197">
        <f t="shared" si="0"/>
        <v>0.0005000000000000782</v>
      </c>
      <c r="AD10" s="213">
        <v>38260.770833333336</v>
      </c>
      <c r="AE10" s="206">
        <f t="shared" si="2"/>
        <v>14.999998848412002</v>
      </c>
      <c r="AF10" s="209">
        <v>300</v>
      </c>
      <c r="AG10" s="206">
        <f t="shared" si="3"/>
        <v>4.4999996545236005</v>
      </c>
      <c r="AH10" s="206">
        <f>SUM(AG$6:AG10)</f>
        <v>17.999998611807975</v>
      </c>
      <c r="AI10" s="206">
        <f t="shared" si="1"/>
        <v>0.9999999228782208</v>
      </c>
      <c r="AJ10" s="205">
        <v>3.15</v>
      </c>
      <c r="AK10" s="205">
        <v>2807</v>
      </c>
      <c r="AL10" s="206">
        <v>23.8</v>
      </c>
      <c r="AM10" s="206">
        <v>21.2</v>
      </c>
      <c r="AN10" s="206">
        <v>36</v>
      </c>
      <c r="AO10" s="206">
        <v>21</v>
      </c>
    </row>
    <row r="11" spans="1:46" ht="12.75">
      <c r="A11" s="37">
        <v>1</v>
      </c>
      <c r="B11" s="56">
        <v>206</v>
      </c>
      <c r="C11" s="57">
        <v>226</v>
      </c>
      <c r="D11" s="58">
        <v>188</v>
      </c>
      <c r="E11" s="57">
        <v>210</v>
      </c>
      <c r="F11" s="251"/>
      <c r="G11" s="252"/>
      <c r="I11" s="37">
        <v>6</v>
      </c>
      <c r="J11" s="56"/>
      <c r="K11" s="57"/>
      <c r="L11" s="58"/>
      <c r="M11" s="57"/>
      <c r="N11" s="187"/>
      <c r="O11" s="38"/>
      <c r="Q11" s="176">
        <v>120</v>
      </c>
      <c r="R11" s="176">
        <v>9.62</v>
      </c>
      <c r="T11" s="197">
        <f t="shared" si="0"/>
        <v>0.0004999999999999894</v>
      </c>
      <c r="AD11" s="213">
        <v>38260.78125</v>
      </c>
      <c r="AE11" s="206">
        <f t="shared" si="2"/>
        <v>14.999998837934625</v>
      </c>
      <c r="AF11" s="209">
        <v>300</v>
      </c>
      <c r="AG11" s="206">
        <f t="shared" si="3"/>
        <v>4.499999651380387</v>
      </c>
      <c r="AH11" s="206">
        <f>SUM(AG$6:AG11)</f>
        <v>22.49999826318836</v>
      </c>
      <c r="AI11" s="206">
        <f t="shared" si="1"/>
        <v>1.2499999035104645</v>
      </c>
      <c r="AJ11" s="205">
        <v>3.12</v>
      </c>
      <c r="AK11" s="205">
        <v>2782</v>
      </c>
      <c r="AL11" s="206">
        <v>23.6</v>
      </c>
      <c r="AM11" s="206">
        <v>21.2</v>
      </c>
      <c r="AN11" s="206">
        <v>36</v>
      </c>
      <c r="AO11" s="206">
        <v>21</v>
      </c>
      <c r="AR11" s="227">
        <v>1000</v>
      </c>
      <c r="AT11" s="228">
        <f>AU5*AR11</f>
        <v>10.7</v>
      </c>
    </row>
    <row r="12" spans="1:41" ht="12.75">
      <c r="A12" s="37">
        <v>2</v>
      </c>
      <c r="B12" s="56">
        <v>194</v>
      </c>
      <c r="C12" s="57">
        <v>208</v>
      </c>
      <c r="D12" s="58">
        <v>192</v>
      </c>
      <c r="E12" s="57">
        <v>214</v>
      </c>
      <c r="F12" s="251"/>
      <c r="G12" s="252"/>
      <c r="I12" s="37">
        <v>10</v>
      </c>
      <c r="J12" s="56"/>
      <c r="K12" s="57"/>
      <c r="L12" s="58"/>
      <c r="M12" s="57"/>
      <c r="N12" s="187"/>
      <c r="O12" s="38"/>
      <c r="Q12" s="176">
        <v>140</v>
      </c>
      <c r="R12" s="176">
        <v>9.61</v>
      </c>
      <c r="T12" s="197">
        <f t="shared" si="0"/>
        <v>0.0004999999999999894</v>
      </c>
      <c r="AD12" s="213">
        <v>38260.791666666664</v>
      </c>
      <c r="AE12" s="206">
        <f t="shared" si="2"/>
        <v>14.999998837934625</v>
      </c>
      <c r="AF12" s="209">
        <v>300</v>
      </c>
      <c r="AG12" s="206">
        <f t="shared" si="3"/>
        <v>4.499999651380387</v>
      </c>
      <c r="AH12" s="206">
        <f>SUM(AG$6:AG12)</f>
        <v>26.999997914568745</v>
      </c>
      <c r="AI12" s="206">
        <f t="shared" si="1"/>
        <v>1.499999884142708</v>
      </c>
      <c r="AJ12" s="205">
        <v>3.11</v>
      </c>
      <c r="AK12" s="205">
        <v>2782</v>
      </c>
      <c r="AL12" s="206">
        <v>23.4</v>
      </c>
      <c r="AM12" s="206">
        <v>21.1</v>
      </c>
      <c r="AN12" s="206">
        <v>36</v>
      </c>
      <c r="AO12" s="206">
        <v>21</v>
      </c>
    </row>
    <row r="13" spans="1:41" ht="12.75">
      <c r="A13" s="37">
        <v>3</v>
      </c>
      <c r="B13" s="56">
        <v>194</v>
      </c>
      <c r="C13" s="57">
        <v>214</v>
      </c>
      <c r="D13" s="58">
        <v>198</v>
      </c>
      <c r="E13" s="57">
        <v>206</v>
      </c>
      <c r="F13" s="251"/>
      <c r="G13" s="252"/>
      <c r="I13" s="37">
        <v>15</v>
      </c>
      <c r="J13" s="56"/>
      <c r="K13" s="57"/>
      <c r="L13" s="58"/>
      <c r="M13" s="57"/>
      <c r="N13" s="187"/>
      <c r="O13" s="38"/>
      <c r="Q13" s="176">
        <v>160</v>
      </c>
      <c r="R13" s="176">
        <v>9.6</v>
      </c>
      <c r="T13" s="197">
        <f t="shared" si="0"/>
        <v>0</v>
      </c>
      <c r="AD13" s="214">
        <v>38261.416666666664</v>
      </c>
      <c r="AE13" s="206">
        <f t="shared" si="2"/>
        <v>899.999930485625</v>
      </c>
      <c r="AF13" s="209">
        <v>300</v>
      </c>
      <c r="AG13" s="206">
        <f t="shared" si="3"/>
        <v>269.99997914568746</v>
      </c>
      <c r="AH13" s="206">
        <f>SUM(AG$6:AG13)</f>
        <v>296.9999770602562</v>
      </c>
      <c r="AI13" s="206">
        <f t="shared" si="1"/>
        <v>16.49999872556979</v>
      </c>
      <c r="AJ13" s="205">
        <v>3.42</v>
      </c>
      <c r="AK13" s="205">
        <v>2286</v>
      </c>
      <c r="AL13" s="206">
        <v>18.7</v>
      </c>
      <c r="AM13" s="206">
        <v>21.1</v>
      </c>
      <c r="AN13" s="206">
        <v>36</v>
      </c>
      <c r="AO13" s="206">
        <v>20.5</v>
      </c>
    </row>
    <row r="14" spans="1:41" ht="12.75">
      <c r="A14" s="37">
        <v>4</v>
      </c>
      <c r="B14" s="56">
        <v>194</v>
      </c>
      <c r="C14" s="57">
        <v>214</v>
      </c>
      <c r="D14" s="58">
        <v>190</v>
      </c>
      <c r="E14" s="57">
        <v>206</v>
      </c>
      <c r="F14" s="251"/>
      <c r="G14" s="252"/>
      <c r="I14" s="37">
        <v>20</v>
      </c>
      <c r="J14" s="56"/>
      <c r="K14" s="57"/>
      <c r="L14" s="58"/>
      <c r="M14" s="57"/>
      <c r="N14" s="187"/>
      <c r="O14" s="38"/>
      <c r="Q14" s="176">
        <v>180</v>
      </c>
      <c r="R14" s="176">
        <v>9.6</v>
      </c>
      <c r="T14" s="197">
        <f t="shared" si="0"/>
        <v>0.0004999999999999894</v>
      </c>
      <c r="AD14" s="213">
        <v>38261.458333333336</v>
      </c>
      <c r="AE14" s="206">
        <f t="shared" si="2"/>
        <v>59.999995372693256</v>
      </c>
      <c r="AF14" s="209">
        <v>300</v>
      </c>
      <c r="AG14" s="206">
        <f t="shared" si="3"/>
        <v>17.999998611807975</v>
      </c>
      <c r="AH14" s="206">
        <f>SUM(AG$6:AG14)</f>
        <v>314.9999756720642</v>
      </c>
      <c r="AI14" s="206">
        <f t="shared" si="1"/>
        <v>17.49999864844801</v>
      </c>
      <c r="AJ14" s="205">
        <v>3.43</v>
      </c>
      <c r="AK14" s="205">
        <v>2266</v>
      </c>
      <c r="AL14" s="206">
        <v>18.3</v>
      </c>
      <c r="AM14" s="206">
        <v>21.2</v>
      </c>
      <c r="AN14" s="206">
        <v>36</v>
      </c>
      <c r="AO14" s="206">
        <v>21</v>
      </c>
    </row>
    <row r="15" spans="1:41" ht="12.75">
      <c r="A15" s="37">
        <v>5</v>
      </c>
      <c r="B15" s="56">
        <v>193</v>
      </c>
      <c r="C15" s="57">
        <v>212</v>
      </c>
      <c r="D15" s="58">
        <v>192</v>
      </c>
      <c r="E15" s="57">
        <v>208</v>
      </c>
      <c r="F15" s="251"/>
      <c r="G15" s="252"/>
      <c r="I15" s="37">
        <v>25</v>
      </c>
      <c r="J15" s="56"/>
      <c r="K15" s="57"/>
      <c r="L15" s="58"/>
      <c r="M15" s="57"/>
      <c r="N15" s="187"/>
      <c r="O15" s="38"/>
      <c r="Q15" s="176">
        <v>200</v>
      </c>
      <c r="R15" s="176">
        <v>9.59</v>
      </c>
      <c r="T15" s="197">
        <f t="shared" si="0"/>
        <v>0</v>
      </c>
      <c r="AD15" s="213">
        <v>38261.5</v>
      </c>
      <c r="AE15" s="206">
        <f t="shared" si="2"/>
        <v>59.99999536221588</v>
      </c>
      <c r="AF15" s="209">
        <v>300</v>
      </c>
      <c r="AG15" s="206">
        <f t="shared" si="3"/>
        <v>17.99999860866476</v>
      </c>
      <c r="AH15" s="206">
        <f>SUM(AG$6:AG15)</f>
        <v>332.99997428072896</v>
      </c>
      <c r="AI15" s="206">
        <f t="shared" si="1"/>
        <v>18.499998571151608</v>
      </c>
      <c r="AJ15" s="205">
        <v>3.43</v>
      </c>
      <c r="AK15" s="205">
        <v>2247</v>
      </c>
      <c r="AL15" s="206">
        <v>18</v>
      </c>
      <c r="AM15" s="206">
        <v>21.3</v>
      </c>
      <c r="AN15" s="206">
        <v>36.5</v>
      </c>
      <c r="AO15" s="206">
        <v>21</v>
      </c>
    </row>
    <row r="16" spans="1:41" ht="12.75">
      <c r="A16" s="37">
        <v>6</v>
      </c>
      <c r="B16" s="56">
        <v>200</v>
      </c>
      <c r="C16" s="57">
        <v>216</v>
      </c>
      <c r="D16" s="58">
        <v>188</v>
      </c>
      <c r="E16" s="57">
        <v>214</v>
      </c>
      <c r="F16" s="251"/>
      <c r="G16" s="252"/>
      <c r="I16" s="37">
        <v>30</v>
      </c>
      <c r="J16" s="56"/>
      <c r="K16" s="57"/>
      <c r="L16" s="58"/>
      <c r="M16" s="57"/>
      <c r="N16" s="187"/>
      <c r="O16" s="38"/>
      <c r="Q16" s="176">
        <v>220</v>
      </c>
      <c r="R16" s="176">
        <v>9.59</v>
      </c>
      <c r="T16" s="197">
        <f t="shared" si="0"/>
        <v>0.0009999999999999788</v>
      </c>
      <c r="AD16" s="213">
        <v>38261.604166666664</v>
      </c>
      <c r="AE16" s="206">
        <f t="shared" si="2"/>
        <v>149.99998841077837</v>
      </c>
      <c r="AF16" s="209">
        <v>300</v>
      </c>
      <c r="AG16" s="206">
        <f t="shared" si="3"/>
        <v>44.999996523233506</v>
      </c>
      <c r="AH16" s="206">
        <f>SUM(AG$6:AG16)</f>
        <v>377.99997080396247</v>
      </c>
      <c r="AI16" s="206">
        <f t="shared" si="1"/>
        <v>20.999998377997915</v>
      </c>
      <c r="AJ16" s="205">
        <v>3.44</v>
      </c>
      <c r="AK16" s="205">
        <v>2150</v>
      </c>
      <c r="AL16" s="206">
        <v>17</v>
      </c>
      <c r="AM16" s="206">
        <v>21.3</v>
      </c>
      <c r="AN16" s="206">
        <v>37</v>
      </c>
      <c r="AO16" s="206">
        <v>21</v>
      </c>
    </row>
    <row r="17" spans="1:41" ht="12.75">
      <c r="A17" s="37">
        <v>7</v>
      </c>
      <c r="B17" s="56">
        <v>198</v>
      </c>
      <c r="C17" s="57">
        <v>212</v>
      </c>
      <c r="D17" s="58">
        <v>198</v>
      </c>
      <c r="E17" s="57">
        <v>210</v>
      </c>
      <c r="F17" s="251"/>
      <c r="G17" s="252"/>
      <c r="I17" s="37">
        <v>35</v>
      </c>
      <c r="J17" s="56"/>
      <c r="K17" s="57"/>
      <c r="L17" s="58"/>
      <c r="M17" s="57"/>
      <c r="N17" s="187"/>
      <c r="O17" s="38"/>
      <c r="Q17" s="176">
        <v>240</v>
      </c>
      <c r="R17" s="176">
        <v>9.57</v>
      </c>
      <c r="T17" s="197">
        <f t="shared" si="0"/>
        <v>0.0006666666666666524</v>
      </c>
      <c r="AD17" s="213">
        <v>38261.666666666664</v>
      </c>
      <c r="AE17" s="206">
        <f t="shared" si="2"/>
        <v>89.9999930485625</v>
      </c>
      <c r="AF17" s="209">
        <v>300</v>
      </c>
      <c r="AG17" s="206">
        <f t="shared" si="3"/>
        <v>26.999997914568752</v>
      </c>
      <c r="AH17" s="206">
        <f>SUM(AG$6:AG17)</f>
        <v>404.99996871853125</v>
      </c>
      <c r="AI17" s="206">
        <f t="shared" si="1"/>
        <v>22.499998262140625</v>
      </c>
      <c r="AJ17" s="205">
        <v>3.46</v>
      </c>
      <c r="AK17" s="205">
        <v>2089</v>
      </c>
      <c r="AL17" s="206">
        <v>16.4</v>
      </c>
      <c r="AM17" s="206">
        <v>21.3</v>
      </c>
      <c r="AN17" s="206">
        <v>37</v>
      </c>
      <c r="AO17" s="206">
        <v>21</v>
      </c>
    </row>
    <row r="18" spans="1:41" ht="12.75">
      <c r="A18" s="37">
        <v>8</v>
      </c>
      <c r="B18" s="56">
        <v>188</v>
      </c>
      <c r="C18" s="57">
        <v>208</v>
      </c>
      <c r="D18" s="58">
        <v>186</v>
      </c>
      <c r="E18" s="57">
        <v>206</v>
      </c>
      <c r="F18" s="251"/>
      <c r="G18" s="252"/>
      <c r="I18" s="37">
        <v>40</v>
      </c>
      <c r="J18" s="56"/>
      <c r="K18" s="57"/>
      <c r="L18" s="58"/>
      <c r="M18" s="57"/>
      <c r="N18" s="188"/>
      <c r="O18" s="38"/>
      <c r="Q18" s="176">
        <v>270</v>
      </c>
      <c r="R18" s="176">
        <v>9.55</v>
      </c>
      <c r="T18" s="197">
        <f t="shared" si="0"/>
        <v>0.0006666666666667116</v>
      </c>
      <c r="AD18" s="213">
        <v>38261.708333333336</v>
      </c>
      <c r="AE18" s="206">
        <f t="shared" si="2"/>
        <v>59.999995372693256</v>
      </c>
      <c r="AF18" s="209">
        <v>300</v>
      </c>
      <c r="AG18" s="206">
        <f t="shared" si="3"/>
        <v>17.999998611807975</v>
      </c>
      <c r="AH18" s="206">
        <f>SUM(AG$6:AG18)</f>
        <v>422.99996733033925</v>
      </c>
      <c r="AI18" s="206">
        <f t="shared" si="1"/>
        <v>23.499998185018846</v>
      </c>
      <c r="AJ18" s="205">
        <v>3.47</v>
      </c>
      <c r="AK18" s="205">
        <v>2036</v>
      </c>
      <c r="AL18" s="206">
        <v>15.8</v>
      </c>
      <c r="AM18" s="206">
        <v>21.3</v>
      </c>
      <c r="AN18" s="206">
        <v>36.5</v>
      </c>
      <c r="AO18" s="206">
        <v>21.5</v>
      </c>
    </row>
    <row r="19" spans="1:41" ht="12.75">
      <c r="A19" s="37">
        <v>9</v>
      </c>
      <c r="B19" s="56">
        <v>204</v>
      </c>
      <c r="C19" s="57">
        <v>212</v>
      </c>
      <c r="D19" s="58">
        <v>196</v>
      </c>
      <c r="E19" s="57">
        <v>208</v>
      </c>
      <c r="F19" s="251"/>
      <c r="G19" s="252"/>
      <c r="I19" s="37">
        <v>45</v>
      </c>
      <c r="J19" s="56"/>
      <c r="K19" s="57"/>
      <c r="L19" s="58"/>
      <c r="M19" s="57"/>
      <c r="N19" s="188"/>
      <c r="O19" s="38"/>
      <c r="Q19" s="176">
        <v>300</v>
      </c>
      <c r="R19" s="176">
        <v>9.53</v>
      </c>
      <c r="T19" s="197">
        <f t="shared" si="0"/>
        <v>0.0003333333333333262</v>
      </c>
      <c r="AD19" s="214">
        <v>38262.583333333336</v>
      </c>
      <c r="AE19" s="206">
        <f t="shared" si="2"/>
        <v>1259.999902679875</v>
      </c>
      <c r="AF19" s="209">
        <v>300</v>
      </c>
      <c r="AG19" s="206">
        <f t="shared" si="3"/>
        <v>377.99997080396247</v>
      </c>
      <c r="AH19" s="206">
        <f>SUM(AG$6:AG19)</f>
        <v>800.9999381343017</v>
      </c>
      <c r="AI19" s="206">
        <f t="shared" si="1"/>
        <v>44.499996563016765</v>
      </c>
      <c r="AJ19" s="205">
        <v>3.65</v>
      </c>
      <c r="AK19" s="205">
        <v>1135</v>
      </c>
      <c r="AL19" s="206">
        <v>3.2</v>
      </c>
      <c r="AM19" s="206">
        <v>21.7</v>
      </c>
      <c r="AN19" s="206">
        <v>36.5</v>
      </c>
      <c r="AO19" s="206">
        <v>22</v>
      </c>
    </row>
    <row r="20" spans="1:41" ht="12.75">
      <c r="A20" s="37">
        <v>10</v>
      </c>
      <c r="B20" s="56">
        <v>194</v>
      </c>
      <c r="C20" s="57">
        <v>208</v>
      </c>
      <c r="D20" s="58">
        <v>192</v>
      </c>
      <c r="E20" s="57">
        <v>212</v>
      </c>
      <c r="F20" s="251"/>
      <c r="G20" s="252"/>
      <c r="I20" s="37">
        <v>50</v>
      </c>
      <c r="J20" s="56"/>
      <c r="K20" s="57"/>
      <c r="L20" s="58"/>
      <c r="M20" s="57"/>
      <c r="N20" s="187"/>
      <c r="O20" s="38"/>
      <c r="Q20" s="176">
        <v>330</v>
      </c>
      <c r="R20" s="176">
        <v>9.52</v>
      </c>
      <c r="T20" s="197">
        <f t="shared" si="0"/>
        <v>0.0003333333333333262</v>
      </c>
      <c r="AD20" s="213">
        <v>38262.604166666664</v>
      </c>
      <c r="AE20" s="206">
        <f t="shared" si="2"/>
        <v>29.99999767586925</v>
      </c>
      <c r="AF20" s="209">
        <v>300</v>
      </c>
      <c r="AG20" s="206">
        <f t="shared" si="3"/>
        <v>8.999999302760774</v>
      </c>
      <c r="AH20" s="206">
        <f>SUM(AG$6:AG20)</f>
        <v>809.9999374370625</v>
      </c>
      <c r="AI20" s="206">
        <f t="shared" si="1"/>
        <v>44.99999652428125</v>
      </c>
      <c r="AJ20" s="205">
        <v>3.62</v>
      </c>
      <c r="AK20" s="205">
        <v>1102</v>
      </c>
      <c r="AL20" s="206">
        <v>2.7</v>
      </c>
      <c r="AM20" s="206">
        <v>21.7</v>
      </c>
      <c r="AN20" s="206">
        <v>36.5</v>
      </c>
      <c r="AO20" s="206">
        <v>21.5</v>
      </c>
    </row>
    <row r="21" spans="1:41" ht="12.75">
      <c r="A21" s="37">
        <v>11</v>
      </c>
      <c r="B21" s="56">
        <v>202</v>
      </c>
      <c r="C21" s="57">
        <v>216</v>
      </c>
      <c r="D21" s="58">
        <v>196</v>
      </c>
      <c r="E21" s="57">
        <v>206</v>
      </c>
      <c r="F21" s="251"/>
      <c r="G21" s="252"/>
      <c r="I21" s="37">
        <v>55</v>
      </c>
      <c r="J21" s="56"/>
      <c r="K21" s="57"/>
      <c r="L21" s="58"/>
      <c r="M21" s="57"/>
      <c r="N21" s="4"/>
      <c r="O21" s="38"/>
      <c r="Q21" s="176">
        <v>360</v>
      </c>
      <c r="R21" s="176">
        <v>9.51</v>
      </c>
      <c r="T21" s="197">
        <f t="shared" si="0"/>
        <v>0</v>
      </c>
      <c r="AD21" s="213">
        <v>38263.697916666664</v>
      </c>
      <c r="AE21" s="206">
        <f t="shared" si="2"/>
        <v>1574.9998783498438</v>
      </c>
      <c r="AF21" s="209">
        <v>300</v>
      </c>
      <c r="AG21" s="206">
        <f t="shared" si="3"/>
        <v>472.49996350495314</v>
      </c>
      <c r="AH21" s="206">
        <f>SUM(AG$6:AG21)</f>
        <v>1282.4999009420158</v>
      </c>
      <c r="AI21" s="206">
        <f t="shared" si="1"/>
        <v>71.24999449677865</v>
      </c>
      <c r="AJ21" s="205">
        <v>3.18</v>
      </c>
      <c r="AK21" s="205">
        <v>400.8</v>
      </c>
      <c r="AL21" s="206">
        <v>-9.7</v>
      </c>
      <c r="AM21" s="206">
        <v>21.1</v>
      </c>
      <c r="AN21" s="206">
        <v>35.5</v>
      </c>
      <c r="AO21" s="206">
        <v>21.5</v>
      </c>
    </row>
    <row r="22" spans="1:41" ht="12.75">
      <c r="A22" s="37">
        <v>12</v>
      </c>
      <c r="B22" s="56">
        <v>200</v>
      </c>
      <c r="C22" s="57">
        <v>218</v>
      </c>
      <c r="D22" s="58">
        <v>180</v>
      </c>
      <c r="E22" s="57">
        <v>206</v>
      </c>
      <c r="F22" s="251"/>
      <c r="G22" s="252"/>
      <c r="I22" s="37">
        <v>60</v>
      </c>
      <c r="J22" s="56"/>
      <c r="K22" s="57"/>
      <c r="L22" s="58"/>
      <c r="M22" s="57"/>
      <c r="N22" s="188"/>
      <c r="O22" s="38"/>
      <c r="Q22" s="176">
        <v>390</v>
      </c>
      <c r="R22" s="176">
        <v>9.51</v>
      </c>
      <c r="T22" s="197">
        <f t="shared" si="0"/>
        <v>0</v>
      </c>
      <c r="AD22" s="213">
        <v>38263.708333333336</v>
      </c>
      <c r="AE22" s="206">
        <f t="shared" si="2"/>
        <v>14.999998848412002</v>
      </c>
      <c r="AF22" s="209">
        <v>300</v>
      </c>
      <c r="AG22" s="206">
        <f t="shared" si="3"/>
        <v>4.4999996545236005</v>
      </c>
      <c r="AH22" s="206">
        <f>SUM(AG$6:AG22)</f>
        <v>1286.9999005965394</v>
      </c>
      <c r="AI22" s="206">
        <f t="shared" si="1"/>
        <v>71.49999447758552</v>
      </c>
      <c r="AJ22" s="205">
        <v>3.36</v>
      </c>
      <c r="AK22" s="205">
        <v>400.8</v>
      </c>
      <c r="AL22" s="206">
        <v>-9.8</v>
      </c>
      <c r="AM22" s="206">
        <v>21.1</v>
      </c>
      <c r="AN22" s="206">
        <v>35</v>
      </c>
      <c r="AO22" s="206">
        <v>22</v>
      </c>
    </row>
    <row r="23" spans="1:41" ht="12.75">
      <c r="A23" s="37">
        <v>13</v>
      </c>
      <c r="B23" s="56">
        <v>194</v>
      </c>
      <c r="C23" s="57">
        <v>216</v>
      </c>
      <c r="D23" s="58">
        <v>182</v>
      </c>
      <c r="E23" s="57">
        <v>200</v>
      </c>
      <c r="F23" s="251"/>
      <c r="G23" s="252"/>
      <c r="I23" s="37">
        <v>65</v>
      </c>
      <c r="J23" s="56"/>
      <c r="K23" s="57"/>
      <c r="L23" s="58"/>
      <c r="M23" s="57"/>
      <c r="N23" s="188"/>
      <c r="O23" s="38"/>
      <c r="Q23" s="176">
        <v>420</v>
      </c>
      <c r="R23" s="176">
        <v>9.51</v>
      </c>
      <c r="T23" s="197">
        <f t="shared" si="0"/>
        <v>0.0003333333333333262</v>
      </c>
      <c r="AD23" s="213">
        <v>38263.729166666664</v>
      </c>
      <c r="AE23" s="206">
        <f t="shared" si="2"/>
        <v>29.99999767586925</v>
      </c>
      <c r="AF23" s="209">
        <v>300</v>
      </c>
      <c r="AG23" s="206">
        <f t="shared" si="3"/>
        <v>8.999999302760774</v>
      </c>
      <c r="AH23" s="206">
        <f>SUM(AG$6:AG23)</f>
        <v>1295.9998998993</v>
      </c>
      <c r="AI23" s="206">
        <f t="shared" si="1"/>
        <v>71.99999443885001</v>
      </c>
      <c r="AJ23" s="205">
        <v>3.02</v>
      </c>
      <c r="AK23" s="205">
        <v>400.8</v>
      </c>
      <c r="AL23" s="206">
        <v>-9.8</v>
      </c>
      <c r="AM23" s="206">
        <v>21.2</v>
      </c>
      <c r="AN23" s="206">
        <v>35.5</v>
      </c>
      <c r="AO23" s="206">
        <v>21</v>
      </c>
    </row>
    <row r="24" spans="1:41" ht="12.75">
      <c r="A24" s="37">
        <v>14</v>
      </c>
      <c r="B24" s="56">
        <v>198</v>
      </c>
      <c r="C24" s="57">
        <v>216</v>
      </c>
      <c r="D24" s="58">
        <v>192</v>
      </c>
      <c r="E24" s="57">
        <v>206</v>
      </c>
      <c r="F24" s="251"/>
      <c r="G24" s="252"/>
      <c r="I24" s="37">
        <v>70</v>
      </c>
      <c r="J24" s="56"/>
      <c r="K24" s="57"/>
      <c r="L24" s="58"/>
      <c r="M24" s="57"/>
      <c r="N24" s="188"/>
      <c r="O24" s="38"/>
      <c r="Q24" s="176">
        <v>450</v>
      </c>
      <c r="R24" s="176">
        <v>9.5</v>
      </c>
      <c r="T24" s="197">
        <f t="shared" si="0"/>
        <v>0.0003333333333333262</v>
      </c>
      <c r="AD24" s="213">
        <v>38263.75</v>
      </c>
      <c r="AE24" s="206">
        <f t="shared" si="2"/>
        <v>29.999997686346628</v>
      </c>
      <c r="AF24" s="209">
        <v>300</v>
      </c>
      <c r="AG24" s="206">
        <f t="shared" si="3"/>
        <v>8.999999305903987</v>
      </c>
      <c r="AH24" s="206">
        <f>SUM(AG$6:AG24)</f>
        <v>1304.999899205204</v>
      </c>
      <c r="AI24" s="206">
        <f t="shared" si="1"/>
        <v>72.49999440028911</v>
      </c>
      <c r="AJ24" s="205">
        <v>2.97</v>
      </c>
      <c r="AK24" s="205">
        <v>396.9</v>
      </c>
      <c r="AL24" s="206">
        <v>-9.9</v>
      </c>
      <c r="AM24" s="206">
        <v>21.2</v>
      </c>
      <c r="AN24" s="206">
        <v>35.5</v>
      </c>
      <c r="AO24" s="206">
        <v>21</v>
      </c>
    </row>
    <row r="25" spans="1:41" ht="12.75">
      <c r="A25" s="37">
        <v>15</v>
      </c>
      <c r="B25" s="56">
        <v>198</v>
      </c>
      <c r="C25" s="57">
        <v>212</v>
      </c>
      <c r="D25" s="58">
        <v>198</v>
      </c>
      <c r="E25" s="57">
        <v>206</v>
      </c>
      <c r="F25" s="251"/>
      <c r="G25" s="252"/>
      <c r="I25" s="37">
        <v>75</v>
      </c>
      <c r="J25" s="56"/>
      <c r="K25" s="57"/>
      <c r="L25" s="58"/>
      <c r="M25" s="57"/>
      <c r="N25" s="188"/>
      <c r="O25" s="38"/>
      <c r="Q25" s="176">
        <v>480</v>
      </c>
      <c r="R25" s="176">
        <v>9.49</v>
      </c>
      <c r="T25" s="197">
        <f t="shared" si="0"/>
        <v>0.0006666666666666524</v>
      </c>
      <c r="AD25" s="213">
        <v>38263.791666666664</v>
      </c>
      <c r="AE25" s="206">
        <f t="shared" si="2"/>
        <v>59.99999536221588</v>
      </c>
      <c r="AF25" s="209">
        <v>300</v>
      </c>
      <c r="AG25" s="206">
        <f t="shared" si="3"/>
        <v>17.99999860866476</v>
      </c>
      <c r="AH25" s="206">
        <f>SUM(AG$6:AG25)</f>
        <v>1322.9998978138688</v>
      </c>
      <c r="AI25" s="206">
        <f t="shared" si="1"/>
        <v>73.4999943229927</v>
      </c>
      <c r="AJ25" s="205">
        <v>2.96</v>
      </c>
      <c r="AK25" s="205">
        <v>388.2</v>
      </c>
      <c r="AL25" s="206">
        <v>-10.2</v>
      </c>
      <c r="AM25" s="206">
        <v>21</v>
      </c>
      <c r="AN25" s="206">
        <v>36.5</v>
      </c>
      <c r="AO25" s="206">
        <v>21</v>
      </c>
    </row>
    <row r="26" spans="1:41" ht="12.75">
      <c r="A26" s="37">
        <v>16</v>
      </c>
      <c r="B26" s="56">
        <v>182</v>
      </c>
      <c r="C26" s="57">
        <v>202</v>
      </c>
      <c r="D26" s="58">
        <v>184</v>
      </c>
      <c r="E26" s="57">
        <v>196</v>
      </c>
      <c r="F26" s="251"/>
      <c r="G26" s="252"/>
      <c r="I26" s="37">
        <v>80</v>
      </c>
      <c r="J26" s="56"/>
      <c r="K26" s="57"/>
      <c r="L26" s="58"/>
      <c r="M26" s="57"/>
      <c r="N26" s="187"/>
      <c r="O26" s="38"/>
      <c r="Q26" s="176">
        <v>510</v>
      </c>
      <c r="R26" s="176">
        <v>9.47</v>
      </c>
      <c r="T26" s="197">
        <f t="shared" si="0"/>
        <v>0</v>
      </c>
      <c r="AD26" s="214">
        <v>38264.375</v>
      </c>
      <c r="AE26" s="206">
        <f t="shared" si="2"/>
        <v>839.9999351234092</v>
      </c>
      <c r="AF26" s="209">
        <v>300</v>
      </c>
      <c r="AG26" s="206">
        <f t="shared" si="3"/>
        <v>251.99998053702276</v>
      </c>
      <c r="AH26" s="206">
        <f>SUM(AG$6:AG26)</f>
        <v>1574.9998783508915</v>
      </c>
      <c r="AI26" s="206">
        <f t="shared" si="1"/>
        <v>87.4999932417162</v>
      </c>
      <c r="AJ26" s="205">
        <v>3</v>
      </c>
      <c r="AK26" s="205">
        <v>226.2</v>
      </c>
      <c r="AL26" s="206">
        <v>-12.8</v>
      </c>
      <c r="AM26" s="206">
        <v>21.3</v>
      </c>
      <c r="AN26" s="206">
        <v>37</v>
      </c>
      <c r="AO26" s="206">
        <v>20.5</v>
      </c>
    </row>
    <row r="27" spans="1:41" ht="12.75">
      <c r="A27" s="37">
        <v>17</v>
      </c>
      <c r="B27" s="56">
        <v>186</v>
      </c>
      <c r="C27" s="57">
        <v>208</v>
      </c>
      <c r="D27" s="58">
        <v>184</v>
      </c>
      <c r="E27" s="57">
        <v>202</v>
      </c>
      <c r="F27" s="251"/>
      <c r="G27" s="252"/>
      <c r="I27" s="37">
        <v>85</v>
      </c>
      <c r="J27" s="56"/>
      <c r="K27" s="57"/>
      <c r="L27" s="58"/>
      <c r="M27" s="57"/>
      <c r="N27" s="4"/>
      <c r="O27" s="38"/>
      <c r="Q27" s="176">
        <v>540</v>
      </c>
      <c r="R27" s="176">
        <v>9.47</v>
      </c>
      <c r="T27" s="197">
        <f t="shared" si="0"/>
        <v>0.0003333333333333262</v>
      </c>
      <c r="AD27" s="213">
        <v>38264.416666666664</v>
      </c>
      <c r="AE27" s="206">
        <f t="shared" si="2"/>
        <v>59.99999536221588</v>
      </c>
      <c r="AF27" s="209">
        <v>300</v>
      </c>
      <c r="AG27" s="206">
        <f t="shared" si="3"/>
        <v>17.99999860866476</v>
      </c>
      <c r="AH27" s="206">
        <f>SUM(AG$6:AG27)</f>
        <v>1592.9998769595563</v>
      </c>
      <c r="AI27" s="206">
        <f t="shared" si="1"/>
        <v>88.49999316441979</v>
      </c>
      <c r="AJ27" s="205">
        <v>3.06</v>
      </c>
      <c r="AK27" s="205">
        <v>226.2</v>
      </c>
      <c r="AL27" s="206">
        <v>-12.8</v>
      </c>
      <c r="AM27" s="206">
        <v>21.4</v>
      </c>
      <c r="AN27" s="206">
        <v>37</v>
      </c>
      <c r="AO27" s="206">
        <v>20.5</v>
      </c>
    </row>
    <row r="28" spans="1:41" ht="12.75">
      <c r="A28" s="37">
        <v>18</v>
      </c>
      <c r="B28" s="56">
        <v>174</v>
      </c>
      <c r="C28" s="57">
        <v>200</v>
      </c>
      <c r="D28" s="58">
        <v>174</v>
      </c>
      <c r="E28" s="57">
        <v>198</v>
      </c>
      <c r="F28" s="251"/>
      <c r="G28" s="252"/>
      <c r="I28" s="37">
        <v>86</v>
      </c>
      <c r="J28" s="56"/>
      <c r="K28" s="57"/>
      <c r="L28" s="58"/>
      <c r="M28" s="113"/>
      <c r="N28" s="187"/>
      <c r="O28" s="38"/>
      <c r="Q28" s="176">
        <v>570</v>
      </c>
      <c r="R28" s="176">
        <v>9.46</v>
      </c>
      <c r="T28" s="197">
        <f t="shared" si="0"/>
        <v>0.0003333333333333854</v>
      </c>
      <c r="AD28" s="213">
        <v>38264.5</v>
      </c>
      <c r="AE28" s="206">
        <f t="shared" si="2"/>
        <v>119.99999073490913</v>
      </c>
      <c r="AF28" s="209">
        <v>300</v>
      </c>
      <c r="AG28" s="206">
        <f t="shared" si="3"/>
        <v>35.999997220472736</v>
      </c>
      <c r="AH28" s="206">
        <f>SUM(AG$6:AG28)</f>
        <v>1628.999874180029</v>
      </c>
      <c r="AI28" s="206">
        <f t="shared" si="1"/>
        <v>90.49999301000162</v>
      </c>
      <c r="AJ28" s="205">
        <v>3.6</v>
      </c>
      <c r="AK28" s="205">
        <v>218.8</v>
      </c>
      <c r="AL28" s="206">
        <v>-12.9</v>
      </c>
      <c r="AM28" s="206">
        <v>21.6</v>
      </c>
      <c r="AN28" s="206">
        <v>36</v>
      </c>
      <c r="AO28" s="206">
        <v>21</v>
      </c>
    </row>
    <row r="29" spans="1:41" ht="12.75">
      <c r="A29" s="37">
        <v>19</v>
      </c>
      <c r="B29" s="56">
        <v>180</v>
      </c>
      <c r="C29" s="57">
        <v>208</v>
      </c>
      <c r="D29" s="58">
        <v>178</v>
      </c>
      <c r="E29" s="57">
        <v>204</v>
      </c>
      <c r="F29" s="251"/>
      <c r="G29" s="252"/>
      <c r="I29" s="37">
        <v>90</v>
      </c>
      <c r="J29" s="56"/>
      <c r="K29" s="57"/>
      <c r="L29" s="111"/>
      <c r="M29" s="57"/>
      <c r="N29" s="4"/>
      <c r="O29" s="38"/>
      <c r="Q29" s="176">
        <v>600</v>
      </c>
      <c r="R29" s="176">
        <v>9.45</v>
      </c>
      <c r="T29" s="197">
        <f t="shared" si="0"/>
        <v>0</v>
      </c>
      <c r="AD29" s="213">
        <v>38264.520833333336</v>
      </c>
      <c r="AE29" s="206">
        <f t="shared" si="2"/>
        <v>29.999997686346628</v>
      </c>
      <c r="AF29" s="209">
        <v>300</v>
      </c>
      <c r="AG29" s="206">
        <f t="shared" si="3"/>
        <v>8.999999305903987</v>
      </c>
      <c r="AH29" s="206">
        <f>SUM(AG$6:AG29)</f>
        <v>1637.999873485933</v>
      </c>
      <c r="AI29" s="206">
        <f t="shared" si="1"/>
        <v>90.99999297144072</v>
      </c>
      <c r="AJ29" s="205">
        <v>3.72</v>
      </c>
      <c r="AK29" s="205">
        <v>214.3</v>
      </c>
      <c r="AL29" s="206">
        <v>-13</v>
      </c>
      <c r="AM29" s="206">
        <v>21.6</v>
      </c>
      <c r="AN29" s="206">
        <v>36.5</v>
      </c>
      <c r="AO29" s="206">
        <v>21</v>
      </c>
    </row>
    <row r="30" spans="1:41" ht="12.75">
      <c r="A30" s="37">
        <v>20</v>
      </c>
      <c r="B30" s="56">
        <v>182</v>
      </c>
      <c r="C30" s="57">
        <v>204</v>
      </c>
      <c r="D30" s="58">
        <v>184</v>
      </c>
      <c r="E30" s="57">
        <v>204</v>
      </c>
      <c r="F30" s="251"/>
      <c r="G30" s="252"/>
      <c r="I30" s="37">
        <v>95</v>
      </c>
      <c r="J30" s="56"/>
      <c r="K30" s="57"/>
      <c r="L30" s="58"/>
      <c r="M30" s="57"/>
      <c r="N30" s="187"/>
      <c r="O30" s="38"/>
      <c r="Q30" s="176">
        <v>660</v>
      </c>
      <c r="R30" s="176">
        <v>9.45</v>
      </c>
      <c r="T30" s="197">
        <f t="shared" si="0"/>
        <v>0.0003333333333333262</v>
      </c>
      <c r="AD30" s="213">
        <v>38264.625</v>
      </c>
      <c r="AE30" s="206">
        <f t="shared" si="2"/>
        <v>149.99998841077837</v>
      </c>
      <c r="AF30" s="209">
        <v>300</v>
      </c>
      <c r="AG30" s="206">
        <f t="shared" si="3"/>
        <v>44.999996523233506</v>
      </c>
      <c r="AH30" s="206">
        <f>SUM(AG$6:AG30)</f>
        <v>1682.9998700091664</v>
      </c>
      <c r="AI30" s="206">
        <f t="shared" si="1"/>
        <v>93.49999277828702</v>
      </c>
      <c r="AJ30" s="205">
        <v>3.47</v>
      </c>
      <c r="AK30" s="205">
        <v>205.1</v>
      </c>
      <c r="AL30" s="206">
        <v>-13.2</v>
      </c>
      <c r="AM30" s="206">
        <v>22</v>
      </c>
      <c r="AN30" s="206">
        <v>36</v>
      </c>
      <c r="AO30" s="206">
        <v>21</v>
      </c>
    </row>
    <row r="31" spans="1:41" ht="12.75">
      <c r="A31" s="37">
        <v>21</v>
      </c>
      <c r="B31" s="56">
        <v>188</v>
      </c>
      <c r="C31" s="57">
        <v>196</v>
      </c>
      <c r="D31" s="58">
        <v>184</v>
      </c>
      <c r="E31" s="57">
        <v>196</v>
      </c>
      <c r="F31" s="251"/>
      <c r="G31" s="252"/>
      <c r="I31" s="37">
        <v>100</v>
      </c>
      <c r="J31" s="56"/>
      <c r="K31" s="57"/>
      <c r="L31" s="112"/>
      <c r="M31" s="57"/>
      <c r="N31" s="4"/>
      <c r="O31" s="38"/>
      <c r="Q31" s="176">
        <v>720</v>
      </c>
      <c r="R31" s="176">
        <v>9.43</v>
      </c>
      <c r="AD31" s="213">
        <v>38264.666666666664</v>
      </c>
      <c r="AE31" s="206">
        <f t="shared" si="2"/>
        <v>59.99999536221588</v>
      </c>
      <c r="AF31" s="209">
        <v>300</v>
      </c>
      <c r="AG31" s="206">
        <f t="shared" si="3"/>
        <v>17.99999860866476</v>
      </c>
      <c r="AH31" s="206">
        <f>SUM(AG$6:AG31)</f>
        <v>1700.9998686178312</v>
      </c>
      <c r="AI31" s="206">
        <f t="shared" si="1"/>
        <v>94.49999270099062</v>
      </c>
      <c r="AJ31" s="205">
        <v>3.48</v>
      </c>
      <c r="AK31" s="205">
        <v>202.9</v>
      </c>
      <c r="AL31" s="206">
        <v>-13.2</v>
      </c>
      <c r="AM31" s="206">
        <v>22.2</v>
      </c>
      <c r="AN31" s="206">
        <v>36.5</v>
      </c>
      <c r="AO31" s="206">
        <v>21.5</v>
      </c>
    </row>
    <row r="32" spans="1:41" ht="12.75">
      <c r="A32" s="37">
        <v>22</v>
      </c>
      <c r="B32" s="56">
        <v>186</v>
      </c>
      <c r="C32" s="57">
        <v>198</v>
      </c>
      <c r="D32" s="58">
        <v>182</v>
      </c>
      <c r="E32" s="57">
        <v>196</v>
      </c>
      <c r="F32" s="251"/>
      <c r="G32" s="252"/>
      <c r="I32" s="37">
        <v>105</v>
      </c>
      <c r="J32" s="56"/>
      <c r="K32" s="57"/>
      <c r="L32" s="58"/>
      <c r="M32" s="113"/>
      <c r="N32" s="188"/>
      <c r="O32" s="38"/>
      <c r="AD32" s="213">
        <v>38264.770833333336</v>
      </c>
      <c r="AE32" s="206">
        <f t="shared" si="2"/>
        <v>149.99998842125575</v>
      </c>
      <c r="AF32" s="209">
        <v>300</v>
      </c>
      <c r="AG32" s="206">
        <f t="shared" si="3"/>
        <v>44.99999652637672</v>
      </c>
      <c r="AH32" s="206">
        <f>SUM(AG$6:AG32)</f>
        <v>1745.999865144208</v>
      </c>
      <c r="AI32" s="206">
        <f t="shared" si="1"/>
        <v>96.99999250801154</v>
      </c>
      <c r="AJ32" s="205">
        <v>3.62</v>
      </c>
      <c r="AK32" s="205">
        <v>196.5</v>
      </c>
      <c r="AL32" s="206">
        <v>-13.2</v>
      </c>
      <c r="AM32" s="206">
        <v>22.5</v>
      </c>
      <c r="AN32" s="206">
        <v>36.5</v>
      </c>
      <c r="AO32" s="206">
        <v>21.5</v>
      </c>
    </row>
    <row r="33" spans="1:41" ht="12.75">
      <c r="A33" s="37">
        <v>23</v>
      </c>
      <c r="B33" s="56">
        <v>184</v>
      </c>
      <c r="C33" s="57">
        <v>200</v>
      </c>
      <c r="D33" s="58">
        <v>178</v>
      </c>
      <c r="E33" s="57">
        <v>192</v>
      </c>
      <c r="F33" s="251"/>
      <c r="G33" s="252"/>
      <c r="I33" s="37">
        <v>110</v>
      </c>
      <c r="J33" s="56"/>
      <c r="K33" s="57"/>
      <c r="L33" s="58"/>
      <c r="M33" s="57"/>
      <c r="N33" s="188"/>
      <c r="O33" s="38"/>
      <c r="AD33" s="213">
        <v>38264.791666666664</v>
      </c>
      <c r="AE33" s="206">
        <f t="shared" si="2"/>
        <v>29.99999767586925</v>
      </c>
      <c r="AF33" s="209">
        <v>300</v>
      </c>
      <c r="AG33" s="206">
        <f t="shared" si="3"/>
        <v>8.999999302760774</v>
      </c>
      <c r="AH33" s="206">
        <f>SUM(AG$6:AG33)</f>
        <v>1754.9998644469686</v>
      </c>
      <c r="AI33" s="206">
        <f t="shared" si="1"/>
        <v>97.49999246927604</v>
      </c>
      <c r="AJ33" s="205">
        <v>3.59</v>
      </c>
      <c r="AK33" s="205">
        <v>194.3</v>
      </c>
      <c r="AL33" s="206">
        <v>-13.2</v>
      </c>
      <c r="AM33" s="206">
        <v>22.5</v>
      </c>
      <c r="AN33" s="206">
        <v>36.5</v>
      </c>
      <c r="AO33" s="206">
        <v>22</v>
      </c>
    </row>
    <row r="34" spans="1:41" ht="12.75">
      <c r="A34" s="37">
        <v>24</v>
      </c>
      <c r="B34" s="56">
        <v>186</v>
      </c>
      <c r="C34" s="57">
        <v>190</v>
      </c>
      <c r="D34" s="58">
        <v>184</v>
      </c>
      <c r="E34" s="57">
        <v>192</v>
      </c>
      <c r="F34" s="251"/>
      <c r="G34" s="252"/>
      <c r="I34" s="37">
        <v>115</v>
      </c>
      <c r="J34" s="56"/>
      <c r="K34" s="57"/>
      <c r="L34" s="58"/>
      <c r="M34" s="57"/>
      <c r="N34" s="188"/>
      <c r="O34" s="38"/>
      <c r="AD34" s="213">
        <v>38264.802083333336</v>
      </c>
      <c r="AE34" s="206">
        <f t="shared" si="2"/>
        <v>14.999998848412002</v>
      </c>
      <c r="AF34" s="209">
        <v>300</v>
      </c>
      <c r="AG34" s="206">
        <f t="shared" si="3"/>
        <v>4.4999996545236005</v>
      </c>
      <c r="AH34" s="206">
        <f>SUM(AG$6:AG34)</f>
        <v>1759.4998641014922</v>
      </c>
      <c r="AI34" s="206">
        <f t="shared" si="1"/>
        <v>97.7499924500829</v>
      </c>
      <c r="AJ34" s="205">
        <v>3.63</v>
      </c>
      <c r="AK34" s="205">
        <v>194.3</v>
      </c>
      <c r="AL34" s="206">
        <v>-13.3</v>
      </c>
      <c r="AM34" s="206">
        <v>22.5</v>
      </c>
      <c r="AN34" s="206">
        <v>36.5</v>
      </c>
      <c r="AO34" s="206">
        <v>22</v>
      </c>
    </row>
    <row r="35" spans="1:41" ht="12.75">
      <c r="A35" s="37">
        <v>25</v>
      </c>
      <c r="B35" s="56">
        <v>184</v>
      </c>
      <c r="C35" s="57">
        <v>200</v>
      </c>
      <c r="D35" s="58">
        <v>186</v>
      </c>
      <c r="E35" s="57">
        <v>196</v>
      </c>
      <c r="F35" s="251"/>
      <c r="G35" s="252"/>
      <c r="I35" s="37">
        <v>120</v>
      </c>
      <c r="J35" s="56"/>
      <c r="K35" s="57"/>
      <c r="L35" s="58"/>
      <c r="M35" s="57"/>
      <c r="N35" s="188"/>
      <c r="O35" s="38"/>
      <c r="AD35" s="214">
        <v>38265.375</v>
      </c>
      <c r="AE35" s="206">
        <f t="shared" si="2"/>
        <v>824.9999362749971</v>
      </c>
      <c r="AF35" s="209">
        <v>300</v>
      </c>
      <c r="AG35" s="206">
        <f t="shared" si="3"/>
        <v>247.49998088249913</v>
      </c>
      <c r="AH35" s="206">
        <f>SUM(AG$6:AG35)</f>
        <v>2006.9998449839914</v>
      </c>
      <c r="AI35" s="206">
        <f t="shared" si="1"/>
        <v>111.49999138799951</v>
      </c>
      <c r="AJ35" s="205">
        <v>3.67</v>
      </c>
      <c r="AK35" s="205">
        <v>140.8</v>
      </c>
      <c r="AL35" s="206">
        <v>-14.2</v>
      </c>
      <c r="AM35" s="206">
        <v>22.9</v>
      </c>
      <c r="AN35" s="206">
        <v>37</v>
      </c>
      <c r="AO35" s="206">
        <v>22</v>
      </c>
    </row>
    <row r="36" spans="1:41" ht="12.75">
      <c r="A36" s="37">
        <v>26</v>
      </c>
      <c r="B36" s="56">
        <v>178</v>
      </c>
      <c r="C36" s="57">
        <v>204</v>
      </c>
      <c r="D36" s="58">
        <v>182</v>
      </c>
      <c r="E36" s="57">
        <v>202</v>
      </c>
      <c r="F36" s="251"/>
      <c r="G36" s="252"/>
      <c r="I36" s="37">
        <v>125</v>
      </c>
      <c r="J36" s="56"/>
      <c r="K36" s="57"/>
      <c r="L36" s="58"/>
      <c r="M36" s="57"/>
      <c r="N36" s="187"/>
      <c r="O36" s="38"/>
      <c r="AD36" s="213">
        <v>38265.416666666664</v>
      </c>
      <c r="AE36" s="206">
        <f t="shared" si="2"/>
        <v>59.99999536221588</v>
      </c>
      <c r="AF36" s="209">
        <v>300</v>
      </c>
      <c r="AG36" s="206">
        <f t="shared" si="3"/>
        <v>17.99999860866476</v>
      </c>
      <c r="AH36" s="206">
        <f>SUM(AG$6:AG36)</f>
        <v>2024.9998435926561</v>
      </c>
      <c r="AI36" s="206">
        <f t="shared" si="1"/>
        <v>112.49999131070312</v>
      </c>
      <c r="AJ36" s="205">
        <v>3.68</v>
      </c>
      <c r="AK36" s="205">
        <v>139.1</v>
      </c>
      <c r="AL36" s="206">
        <v>-14.2</v>
      </c>
      <c r="AM36" s="206">
        <v>22.9</v>
      </c>
      <c r="AN36" s="206">
        <v>36.5</v>
      </c>
      <c r="AO36" s="206">
        <v>22</v>
      </c>
    </row>
    <row r="37" spans="1:41" ht="12.75">
      <c r="A37" s="37">
        <v>27</v>
      </c>
      <c r="B37" s="56">
        <v>182</v>
      </c>
      <c r="C37" s="57">
        <v>200</v>
      </c>
      <c r="D37" s="58">
        <v>176</v>
      </c>
      <c r="E37" s="57">
        <v>196</v>
      </c>
      <c r="F37" s="251"/>
      <c r="G37" s="252"/>
      <c r="I37" s="37">
        <v>130</v>
      </c>
      <c r="J37" s="56"/>
      <c r="K37" s="57"/>
      <c r="L37" s="58"/>
      <c r="M37" s="57"/>
      <c r="N37" s="188"/>
      <c r="O37" s="38"/>
      <c r="AD37" s="213">
        <v>38265.5</v>
      </c>
      <c r="AE37" s="206">
        <f t="shared" si="2"/>
        <v>119.99999073490913</v>
      </c>
      <c r="AF37" s="209">
        <v>300</v>
      </c>
      <c r="AG37" s="206">
        <f t="shared" si="3"/>
        <v>35.999997220472736</v>
      </c>
      <c r="AH37" s="206">
        <f>SUM(AG$6:AG37)</f>
        <v>2060.9998408131287</v>
      </c>
      <c r="AI37" s="206">
        <f t="shared" si="1"/>
        <v>114.49999115628492</v>
      </c>
      <c r="AJ37" s="205">
        <v>3.45</v>
      </c>
      <c r="AK37" s="205">
        <v>137.6</v>
      </c>
      <c r="AL37" s="206">
        <v>-14.2</v>
      </c>
      <c r="AM37" s="206">
        <v>23.2</v>
      </c>
      <c r="AN37" s="206">
        <v>36.5</v>
      </c>
      <c r="AO37" s="206">
        <v>22</v>
      </c>
    </row>
    <row r="38" spans="1:41" ht="12.75">
      <c r="A38" s="37">
        <v>28</v>
      </c>
      <c r="B38" s="56">
        <v>184</v>
      </c>
      <c r="C38" s="57">
        <v>192</v>
      </c>
      <c r="D38" s="58">
        <v>174</v>
      </c>
      <c r="E38" s="57">
        <v>204</v>
      </c>
      <c r="F38" s="251"/>
      <c r="G38" s="252"/>
      <c r="I38" s="37">
        <v>135</v>
      </c>
      <c r="J38" s="56"/>
      <c r="K38" s="57"/>
      <c r="L38" s="58"/>
      <c r="M38" s="57"/>
      <c r="N38" s="188"/>
      <c r="O38" s="38"/>
      <c r="AD38" s="213">
        <v>38265.541666666664</v>
      </c>
      <c r="AE38" s="206">
        <f t="shared" si="2"/>
        <v>59.99999536221588</v>
      </c>
      <c r="AF38" s="209">
        <v>300</v>
      </c>
      <c r="AG38" s="206">
        <f t="shared" si="3"/>
        <v>17.99999860866476</v>
      </c>
      <c r="AH38" s="206">
        <f>SUM(AG$6:AG38)</f>
        <v>2078.9998394217932</v>
      </c>
      <c r="AI38" s="206">
        <f t="shared" si="1"/>
        <v>115.49999107898851</v>
      </c>
      <c r="AJ38" s="205">
        <v>3.36</v>
      </c>
      <c r="AK38" s="205">
        <v>136</v>
      </c>
      <c r="AL38" s="206">
        <v>-14.2</v>
      </c>
      <c r="AM38" s="206">
        <v>23.3</v>
      </c>
      <c r="AN38" s="206">
        <v>36.5</v>
      </c>
      <c r="AO38" s="206">
        <v>22.5</v>
      </c>
    </row>
    <row r="39" spans="1:41" ht="12.75">
      <c r="A39" s="37">
        <v>29</v>
      </c>
      <c r="B39" s="56">
        <v>182</v>
      </c>
      <c r="C39" s="57">
        <v>198</v>
      </c>
      <c r="D39" s="58">
        <v>178</v>
      </c>
      <c r="E39" s="57">
        <v>202</v>
      </c>
      <c r="F39" s="251"/>
      <c r="G39" s="252"/>
      <c r="I39" s="37">
        <v>140</v>
      </c>
      <c r="J39" s="56"/>
      <c r="K39" s="57"/>
      <c r="L39" s="58"/>
      <c r="M39" s="57"/>
      <c r="N39" s="187"/>
      <c r="O39" s="38"/>
      <c r="AD39" s="213">
        <v>38265.625</v>
      </c>
      <c r="AE39" s="206">
        <f t="shared" si="2"/>
        <v>119.99999073490913</v>
      </c>
      <c r="AF39" s="209">
        <v>300</v>
      </c>
      <c r="AG39" s="206">
        <f t="shared" si="3"/>
        <v>35.999997220472736</v>
      </c>
      <c r="AH39" s="206">
        <f>SUM(AG$6:AG39)</f>
        <v>2114.999836642266</v>
      </c>
      <c r="AI39" s="206">
        <f t="shared" si="1"/>
        <v>117.49999092457034</v>
      </c>
      <c r="AJ39" s="205">
        <v>3.8</v>
      </c>
      <c r="AK39" s="205">
        <v>134.5</v>
      </c>
      <c r="AL39" s="206">
        <v>-14.1</v>
      </c>
      <c r="AM39" s="206">
        <v>23.8</v>
      </c>
      <c r="AN39" s="206">
        <v>36.5</v>
      </c>
      <c r="AO39" s="206">
        <v>23</v>
      </c>
    </row>
    <row r="40" spans="1:41" ht="12.75">
      <c r="A40" s="37">
        <v>30</v>
      </c>
      <c r="B40" s="56">
        <v>184</v>
      </c>
      <c r="C40" s="57">
        <v>196</v>
      </c>
      <c r="D40" s="58">
        <v>170</v>
      </c>
      <c r="E40" s="57">
        <v>200</v>
      </c>
      <c r="F40" s="251"/>
      <c r="G40" s="252"/>
      <c r="I40" s="37">
        <v>145</v>
      </c>
      <c r="J40" s="56"/>
      <c r="K40" s="57"/>
      <c r="L40" s="58"/>
      <c r="M40" s="57"/>
      <c r="N40" s="188"/>
      <c r="O40" s="38"/>
      <c r="AD40" s="213">
        <v>38265.75</v>
      </c>
      <c r="AE40" s="206">
        <f t="shared" si="2"/>
        <v>179.999986097125</v>
      </c>
      <c r="AF40" s="209">
        <v>300</v>
      </c>
      <c r="AG40" s="206">
        <f t="shared" si="3"/>
        <v>53.999995829137504</v>
      </c>
      <c r="AH40" s="206">
        <f>SUM(AG$6:AG40)</f>
        <v>2168.9998324714034</v>
      </c>
      <c r="AI40" s="206">
        <f t="shared" si="1"/>
        <v>120.49999069285575</v>
      </c>
      <c r="AJ40" s="205">
        <v>3.21</v>
      </c>
      <c r="AK40" s="205">
        <v>134.5</v>
      </c>
      <c r="AL40" s="206">
        <v>-14</v>
      </c>
      <c r="AM40" s="206">
        <v>24.3</v>
      </c>
      <c r="AN40" s="206">
        <v>35</v>
      </c>
      <c r="AO40" s="206">
        <v>23.5</v>
      </c>
    </row>
    <row r="41" spans="1:41" ht="12.75">
      <c r="A41" s="37">
        <v>31</v>
      </c>
      <c r="B41" s="56">
        <v>186</v>
      </c>
      <c r="C41" s="57">
        <v>210</v>
      </c>
      <c r="D41" s="58">
        <v>184</v>
      </c>
      <c r="E41" s="57">
        <v>198</v>
      </c>
      <c r="F41" s="251"/>
      <c r="G41" s="252"/>
      <c r="I41" s="37">
        <v>150</v>
      </c>
      <c r="J41" s="56"/>
      <c r="K41" s="57"/>
      <c r="L41" s="58"/>
      <c r="M41" s="57"/>
      <c r="N41" s="187"/>
      <c r="O41" s="38"/>
      <c r="AD41" s="214">
        <v>38266.385416666664</v>
      </c>
      <c r="AE41" s="206">
        <f t="shared" si="2"/>
        <v>914.9999293235596</v>
      </c>
      <c r="AF41" s="209">
        <v>300</v>
      </c>
      <c r="AG41" s="206">
        <f t="shared" si="3"/>
        <v>274.4999787970679</v>
      </c>
      <c r="AH41" s="206">
        <f>SUM(AG$6:AG41)</f>
        <v>2443.499811268471</v>
      </c>
      <c r="AI41" s="206">
        <f t="shared" si="1"/>
        <v>135.74998951491506</v>
      </c>
      <c r="AJ41" s="205">
        <v>3.17</v>
      </c>
      <c r="AK41" s="205">
        <v>94.4</v>
      </c>
      <c r="AL41" s="206">
        <v>-14.4</v>
      </c>
      <c r="AM41" s="206">
        <v>24.4</v>
      </c>
      <c r="AN41" s="206">
        <v>36.5</v>
      </c>
      <c r="AO41" s="206">
        <v>22.5</v>
      </c>
    </row>
    <row r="42" spans="1:41" ht="12.75">
      <c r="A42" s="37">
        <v>32</v>
      </c>
      <c r="B42" s="56">
        <v>182</v>
      </c>
      <c r="C42" s="57">
        <v>192</v>
      </c>
      <c r="D42" s="58">
        <v>182</v>
      </c>
      <c r="E42" s="57">
        <v>182</v>
      </c>
      <c r="F42" s="251"/>
      <c r="G42" s="252"/>
      <c r="I42" s="37">
        <v>155</v>
      </c>
      <c r="J42" s="56"/>
      <c r="K42" s="57"/>
      <c r="L42" s="58"/>
      <c r="M42" s="57"/>
      <c r="N42" s="187"/>
      <c r="O42" s="38"/>
      <c r="AD42" s="213">
        <v>38266.416666666664</v>
      </c>
      <c r="AE42" s="206">
        <f t="shared" si="2"/>
        <v>44.99999652428125</v>
      </c>
      <c r="AF42" s="209">
        <v>300</v>
      </c>
      <c r="AG42" s="206">
        <f t="shared" si="3"/>
        <v>13.499998957284376</v>
      </c>
      <c r="AH42" s="206">
        <f>SUM(AG$6:AG42)</f>
        <v>2456.9998102257555</v>
      </c>
      <c r="AI42" s="206">
        <f t="shared" si="1"/>
        <v>136.4999894569864</v>
      </c>
      <c r="AJ42" s="205">
        <v>3.18</v>
      </c>
      <c r="AK42" s="205">
        <v>93.28</v>
      </c>
      <c r="AL42" s="206">
        <v>-14.5</v>
      </c>
      <c r="AM42" s="206">
        <v>24.3</v>
      </c>
      <c r="AN42" s="206">
        <v>37</v>
      </c>
      <c r="AO42" s="206">
        <v>23</v>
      </c>
    </row>
    <row r="43" spans="1:41" ht="12.75">
      <c r="A43" s="37">
        <v>33</v>
      </c>
      <c r="B43" s="56">
        <v>178</v>
      </c>
      <c r="C43" s="57">
        <v>198</v>
      </c>
      <c r="D43" s="58">
        <v>188</v>
      </c>
      <c r="E43" s="57">
        <v>202</v>
      </c>
      <c r="F43" s="251"/>
      <c r="G43" s="252"/>
      <c r="I43" s="37">
        <v>160</v>
      </c>
      <c r="J43" s="56"/>
      <c r="K43" s="57"/>
      <c r="L43" s="58"/>
      <c r="M43" s="57"/>
      <c r="N43" s="187"/>
      <c r="O43" s="38"/>
      <c r="AD43" s="213">
        <v>38266.458333333336</v>
      </c>
      <c r="AE43" s="206">
        <f t="shared" si="2"/>
        <v>59.999995372693256</v>
      </c>
      <c r="AF43" s="209">
        <v>300</v>
      </c>
      <c r="AG43" s="206">
        <f t="shared" si="3"/>
        <v>17.999998611807975</v>
      </c>
      <c r="AH43" s="206">
        <f>SUM(AG$6:AG43)</f>
        <v>2474.9998088375633</v>
      </c>
      <c r="AI43" s="206">
        <f t="shared" si="1"/>
        <v>137.49998937986462</v>
      </c>
      <c r="AJ43" s="205">
        <v>3.19</v>
      </c>
      <c r="AK43" s="205">
        <v>92.23</v>
      </c>
      <c r="AL43" s="206">
        <v>-14.5</v>
      </c>
      <c r="AM43" s="206">
        <v>24.4</v>
      </c>
      <c r="AN43" s="206">
        <v>36.5</v>
      </c>
      <c r="AO43" s="206">
        <v>23</v>
      </c>
    </row>
    <row r="44" spans="1:41" ht="12.75">
      <c r="A44" s="37">
        <v>34</v>
      </c>
      <c r="B44" s="56">
        <v>186</v>
      </c>
      <c r="C44" s="60">
        <v>200</v>
      </c>
      <c r="D44" s="58">
        <v>178</v>
      </c>
      <c r="E44" s="60">
        <v>194</v>
      </c>
      <c r="F44" s="251"/>
      <c r="G44" s="252"/>
      <c r="I44" s="37">
        <v>165</v>
      </c>
      <c r="J44" s="56"/>
      <c r="K44" s="57"/>
      <c r="L44" s="58"/>
      <c r="M44" s="57"/>
      <c r="N44" s="187"/>
      <c r="O44" s="38"/>
      <c r="AD44" s="213">
        <v>38266.541666666664</v>
      </c>
      <c r="AE44" s="206">
        <f t="shared" si="2"/>
        <v>119.99999072443175</v>
      </c>
      <c r="AF44" s="209">
        <v>300</v>
      </c>
      <c r="AG44" s="206">
        <f t="shared" si="3"/>
        <v>35.99999721732952</v>
      </c>
      <c r="AH44" s="206">
        <f>SUM(AG$6:AG44)</f>
        <v>2510.999806054893</v>
      </c>
      <c r="AI44" s="206">
        <f t="shared" si="1"/>
        <v>139.49998922527183</v>
      </c>
      <c r="AJ44" s="205">
        <v>3.18</v>
      </c>
      <c r="AK44" s="205">
        <v>89.09</v>
      </c>
      <c r="AL44" s="206">
        <v>-14.6</v>
      </c>
      <c r="AM44" s="206">
        <v>24.2</v>
      </c>
      <c r="AN44" s="206">
        <v>36.5</v>
      </c>
      <c r="AO44" s="206">
        <v>22.5</v>
      </c>
    </row>
    <row r="45" spans="1:41" ht="12.75">
      <c r="A45" s="37">
        <v>35</v>
      </c>
      <c r="B45" s="56">
        <v>170</v>
      </c>
      <c r="C45" s="57">
        <v>196</v>
      </c>
      <c r="D45" s="58">
        <v>170</v>
      </c>
      <c r="E45" s="57">
        <v>192</v>
      </c>
      <c r="F45" s="251"/>
      <c r="G45" s="252"/>
      <c r="I45" s="155">
        <v>166</v>
      </c>
      <c r="J45" s="156"/>
      <c r="K45" s="113"/>
      <c r="L45" s="112"/>
      <c r="M45" s="113"/>
      <c r="N45" s="187"/>
      <c r="O45" s="38"/>
      <c r="AD45" s="213">
        <v>38266.666666666664</v>
      </c>
      <c r="AE45" s="206">
        <f t="shared" si="2"/>
        <v>179.999986097125</v>
      </c>
      <c r="AF45" s="209">
        <v>300</v>
      </c>
      <c r="AG45" s="206">
        <f t="shared" si="3"/>
        <v>53.999995829137504</v>
      </c>
      <c r="AH45" s="206">
        <f>SUM(AG$6:AG45)</f>
        <v>2564.99980188403</v>
      </c>
      <c r="AI45" s="206">
        <f t="shared" si="1"/>
        <v>142.49998899355722</v>
      </c>
      <c r="AJ45" s="205">
        <v>3.17</v>
      </c>
      <c r="AK45" s="205">
        <v>82.16</v>
      </c>
      <c r="AL45" s="206">
        <v>-14.9</v>
      </c>
      <c r="AM45" s="206">
        <v>23.9</v>
      </c>
      <c r="AN45" s="206">
        <v>37</v>
      </c>
      <c r="AO45" s="206">
        <v>22</v>
      </c>
    </row>
    <row r="46" spans="1:41" ht="12.75">
      <c r="A46" s="37">
        <v>36</v>
      </c>
      <c r="B46" s="56">
        <v>182</v>
      </c>
      <c r="C46" s="57">
        <v>206</v>
      </c>
      <c r="D46" s="58">
        <v>184</v>
      </c>
      <c r="E46" s="57">
        <v>196</v>
      </c>
      <c r="F46" s="251"/>
      <c r="G46" s="252"/>
      <c r="I46" s="155">
        <v>166.5</v>
      </c>
      <c r="J46" s="156"/>
      <c r="K46" s="113"/>
      <c r="L46" s="112"/>
      <c r="M46" s="113"/>
      <c r="N46" s="187"/>
      <c r="O46" s="38"/>
      <c r="AD46" s="213">
        <v>38266.708333333336</v>
      </c>
      <c r="AE46" s="206">
        <f t="shared" si="2"/>
        <v>59.999995372693256</v>
      </c>
      <c r="AF46" s="209">
        <v>300</v>
      </c>
      <c r="AG46" s="206">
        <f t="shared" si="3"/>
        <v>17.999998611807975</v>
      </c>
      <c r="AH46" s="206">
        <f>SUM(AG$6:AG46)</f>
        <v>2582.999800495838</v>
      </c>
      <c r="AI46" s="206">
        <f t="shared" si="1"/>
        <v>143.49998891643543</v>
      </c>
      <c r="AJ46" s="205">
        <v>3.16</v>
      </c>
      <c r="AK46" s="205">
        <v>80.15</v>
      </c>
      <c r="AL46" s="206">
        <v>-14.9</v>
      </c>
      <c r="AM46" s="206">
        <v>23.9</v>
      </c>
      <c r="AN46" s="206">
        <v>36</v>
      </c>
      <c r="AO46" s="206">
        <v>22</v>
      </c>
    </row>
    <row r="47" spans="1:41" ht="12.75">
      <c r="A47" s="37">
        <v>37</v>
      </c>
      <c r="B47" s="56">
        <v>184</v>
      </c>
      <c r="C47" s="57">
        <v>204</v>
      </c>
      <c r="D47" s="58">
        <v>180</v>
      </c>
      <c r="E47" s="57">
        <v>194</v>
      </c>
      <c r="F47" s="251"/>
      <c r="G47" s="252"/>
      <c r="I47" s="155">
        <v>167</v>
      </c>
      <c r="J47" s="156"/>
      <c r="K47" s="113"/>
      <c r="L47" s="112"/>
      <c r="M47" s="113"/>
      <c r="N47" s="4"/>
      <c r="O47" s="38"/>
      <c r="AD47" s="213">
        <v>38266.75</v>
      </c>
      <c r="AE47" s="206">
        <f t="shared" si="2"/>
        <v>59.99999536221588</v>
      </c>
      <c r="AF47" s="209">
        <v>300</v>
      </c>
      <c r="AG47" s="206">
        <f t="shared" si="3"/>
        <v>17.99999860866476</v>
      </c>
      <c r="AH47" s="206">
        <f>SUM(AG$6:AG47)</f>
        <v>2600.9997991045025</v>
      </c>
      <c r="AI47" s="206">
        <f t="shared" si="1"/>
        <v>144.49998883913904</v>
      </c>
      <c r="AJ47" s="205">
        <v>3.16</v>
      </c>
      <c r="AK47" s="205">
        <v>78.29</v>
      </c>
      <c r="AL47" s="206">
        <v>-15</v>
      </c>
      <c r="AM47" s="206">
        <v>23.8</v>
      </c>
      <c r="AN47" s="206">
        <v>36.5</v>
      </c>
      <c r="AO47" s="206">
        <v>22</v>
      </c>
    </row>
    <row r="48" spans="1:41" ht="12.75">
      <c r="A48" s="37">
        <v>38</v>
      </c>
      <c r="B48" s="56">
        <v>178</v>
      </c>
      <c r="C48" s="57">
        <v>194</v>
      </c>
      <c r="D48" s="58">
        <v>176</v>
      </c>
      <c r="E48" s="57">
        <v>196</v>
      </c>
      <c r="F48" s="251"/>
      <c r="G48" s="252"/>
      <c r="I48" s="37">
        <v>170</v>
      </c>
      <c r="J48" s="56"/>
      <c r="K48" s="57"/>
      <c r="L48" s="58"/>
      <c r="M48" s="57"/>
      <c r="N48" s="187"/>
      <c r="O48" s="38"/>
      <c r="AD48" s="214">
        <v>38267.395833333336</v>
      </c>
      <c r="AE48" s="206">
        <f t="shared" si="2"/>
        <v>929.9999281719716</v>
      </c>
      <c r="AF48" s="209">
        <v>300</v>
      </c>
      <c r="AG48" s="206">
        <f t="shared" si="3"/>
        <v>278.9999784515915</v>
      </c>
      <c r="AH48" s="206">
        <f>SUM(AG$6:AG48)</f>
        <v>2879.999777556094</v>
      </c>
      <c r="AI48" s="206">
        <f t="shared" si="1"/>
        <v>159.99998764200524</v>
      </c>
      <c r="AJ48" s="205">
        <v>3.19</v>
      </c>
      <c r="AK48" s="205">
        <v>58.16</v>
      </c>
      <c r="AL48" s="206">
        <v>-15.4</v>
      </c>
      <c r="AM48" s="206">
        <v>23.6</v>
      </c>
      <c r="AN48" s="206">
        <v>36.5</v>
      </c>
      <c r="AO48" s="206">
        <v>21</v>
      </c>
    </row>
    <row r="49" spans="1:41" ht="12.75">
      <c r="A49" s="37">
        <v>39</v>
      </c>
      <c r="B49" s="56">
        <v>184</v>
      </c>
      <c r="C49" s="57">
        <v>196</v>
      </c>
      <c r="D49" s="58">
        <v>184</v>
      </c>
      <c r="E49" s="57">
        <v>190</v>
      </c>
      <c r="F49" s="251"/>
      <c r="G49" s="252"/>
      <c r="I49" s="37">
        <v>175</v>
      </c>
      <c r="J49" s="56"/>
      <c r="K49" s="57"/>
      <c r="L49" s="58"/>
      <c r="M49" s="57"/>
      <c r="N49" s="187"/>
      <c r="O49" s="38"/>
      <c r="AD49" s="214">
        <v>38268.385416666664</v>
      </c>
      <c r="AE49" s="206">
        <f t="shared" si="2"/>
        <v>1424.9998899285881</v>
      </c>
      <c r="AF49" s="209">
        <v>300</v>
      </c>
      <c r="AG49" s="206">
        <f t="shared" si="3"/>
        <v>427.4999669785764</v>
      </c>
      <c r="AH49" s="206">
        <f>SUM(AG$6:AG49)</f>
        <v>3307.4997445346708</v>
      </c>
      <c r="AI49" s="206">
        <f t="shared" si="1"/>
        <v>183.74998580748172</v>
      </c>
      <c r="AJ49" s="205">
        <v>3.27</v>
      </c>
      <c r="AK49" s="205">
        <v>41.88</v>
      </c>
      <c r="AL49" s="206">
        <v>-15.9</v>
      </c>
      <c r="AM49" s="206">
        <v>24</v>
      </c>
      <c r="AN49" s="206">
        <v>35.5</v>
      </c>
      <c r="AO49" s="206">
        <v>21</v>
      </c>
    </row>
    <row r="50" spans="1:41" ht="12.75">
      <c r="A50" s="37">
        <v>40</v>
      </c>
      <c r="B50" s="56">
        <v>188</v>
      </c>
      <c r="C50" s="57">
        <v>200</v>
      </c>
      <c r="D50" s="58">
        <v>174</v>
      </c>
      <c r="E50" s="57">
        <v>202</v>
      </c>
      <c r="F50" s="251"/>
      <c r="G50" s="252"/>
      <c r="I50" s="37">
        <v>180</v>
      </c>
      <c r="J50" s="56"/>
      <c r="K50" s="57"/>
      <c r="L50" s="58"/>
      <c r="M50" s="57"/>
      <c r="N50" s="187"/>
      <c r="O50" s="38"/>
      <c r="AD50" s="213">
        <v>38268.416666666664</v>
      </c>
      <c r="AE50" s="206">
        <f t="shared" si="2"/>
        <v>44.99999652428125</v>
      </c>
      <c r="AF50" s="209">
        <v>300</v>
      </c>
      <c r="AG50" s="206">
        <f t="shared" si="3"/>
        <v>13.499998957284376</v>
      </c>
      <c r="AH50" s="206">
        <f>SUM(AG$6:AG50)</f>
        <v>3320.999743491955</v>
      </c>
      <c r="AI50" s="206">
        <f t="shared" si="1"/>
        <v>184.49998574955305</v>
      </c>
      <c r="AJ50" s="205">
        <v>3.33</v>
      </c>
      <c r="AK50" s="205">
        <v>41.88</v>
      </c>
      <c r="AL50" s="206">
        <v>-15.7</v>
      </c>
      <c r="AM50" s="206">
        <v>24.3</v>
      </c>
      <c r="AN50" s="206">
        <v>37</v>
      </c>
      <c r="AO50" s="206">
        <v>21.5</v>
      </c>
    </row>
    <row r="51" spans="1:41" ht="12.75">
      <c r="A51" s="37">
        <v>41</v>
      </c>
      <c r="B51" s="56">
        <v>182</v>
      </c>
      <c r="C51" s="57">
        <v>206</v>
      </c>
      <c r="D51" s="58">
        <v>170</v>
      </c>
      <c r="E51" s="57">
        <v>198</v>
      </c>
      <c r="F51" s="251"/>
      <c r="G51" s="252"/>
      <c r="I51" s="37">
        <v>185</v>
      </c>
      <c r="J51" s="56"/>
      <c r="K51" s="57"/>
      <c r="L51" s="58"/>
      <c r="M51" s="57"/>
      <c r="N51" s="187"/>
      <c r="O51" s="38"/>
      <c r="AD51" s="213">
        <v>38268.458333333336</v>
      </c>
      <c r="AE51" s="206">
        <f t="shared" si="2"/>
        <v>59.999995372693256</v>
      </c>
      <c r="AF51" s="209">
        <v>300</v>
      </c>
      <c r="AG51" s="206">
        <f t="shared" si="3"/>
        <v>17.999998611807975</v>
      </c>
      <c r="AH51" s="206">
        <f>SUM(AG$6:AG51)</f>
        <v>3338.999742103763</v>
      </c>
      <c r="AI51" s="206">
        <f t="shared" si="1"/>
        <v>185.49998567243128</v>
      </c>
      <c r="AJ51" s="205">
        <v>3.3</v>
      </c>
      <c r="AK51" s="205">
        <v>43.49</v>
      </c>
      <c r="AL51" s="206">
        <v>-15.6</v>
      </c>
      <c r="AM51" s="206">
        <v>24.8</v>
      </c>
      <c r="AN51" s="206">
        <v>37</v>
      </c>
      <c r="AO51" s="206">
        <v>21.5</v>
      </c>
    </row>
    <row r="52" spans="1:41" ht="12.75">
      <c r="A52" s="37">
        <v>42</v>
      </c>
      <c r="B52" s="56">
        <v>184</v>
      </c>
      <c r="C52" s="57">
        <v>202</v>
      </c>
      <c r="D52" s="58">
        <v>188</v>
      </c>
      <c r="E52" s="57">
        <v>196</v>
      </c>
      <c r="F52" s="251"/>
      <c r="G52" s="252"/>
      <c r="I52" s="37">
        <v>190</v>
      </c>
      <c r="J52" s="56"/>
      <c r="K52" s="57"/>
      <c r="L52" s="58"/>
      <c r="M52" s="57"/>
      <c r="N52" s="4"/>
      <c r="O52" s="38"/>
      <c r="AD52" s="213">
        <v>38268.5</v>
      </c>
      <c r="AE52" s="206">
        <f t="shared" si="2"/>
        <v>59.99999536221588</v>
      </c>
      <c r="AF52" s="209">
        <v>300</v>
      </c>
      <c r="AG52" s="206">
        <f t="shared" si="3"/>
        <v>17.99999860866476</v>
      </c>
      <c r="AH52" s="206">
        <f>SUM(AG$6:AG52)</f>
        <v>3356.9997407124274</v>
      </c>
      <c r="AI52" s="206">
        <f t="shared" si="1"/>
        <v>186.49998559513486</v>
      </c>
      <c r="AJ52" s="205">
        <v>3.28</v>
      </c>
      <c r="AK52" s="205">
        <v>41.88</v>
      </c>
      <c r="AL52" s="206">
        <v>-15.8</v>
      </c>
      <c r="AM52" s="206">
        <v>24.4</v>
      </c>
      <c r="AN52" s="206">
        <v>36</v>
      </c>
      <c r="AO52" s="206">
        <v>21.5</v>
      </c>
    </row>
    <row r="53" spans="1:41" ht="12.75">
      <c r="A53" s="37">
        <v>43</v>
      </c>
      <c r="B53" s="56">
        <v>182</v>
      </c>
      <c r="C53" s="57">
        <v>200</v>
      </c>
      <c r="D53" s="58">
        <v>186</v>
      </c>
      <c r="E53" s="57">
        <v>194</v>
      </c>
      <c r="F53" s="251"/>
      <c r="G53" s="252"/>
      <c r="I53" s="37">
        <v>195</v>
      </c>
      <c r="J53" s="56"/>
      <c r="K53" s="57"/>
      <c r="L53" s="58"/>
      <c r="M53" s="57"/>
      <c r="N53" s="187"/>
      <c r="O53" s="38"/>
      <c r="AD53" s="213">
        <v>38268.520833333336</v>
      </c>
      <c r="AE53" s="206">
        <f t="shared" si="2"/>
        <v>29.999997686346628</v>
      </c>
      <c r="AF53" s="209">
        <v>300</v>
      </c>
      <c r="AG53" s="206">
        <f t="shared" si="3"/>
        <v>8.999999305903987</v>
      </c>
      <c r="AH53" s="206">
        <f>SUM(AG$6:AG53)</f>
        <v>3365.9997400183315</v>
      </c>
      <c r="AI53" s="206">
        <f t="shared" si="1"/>
        <v>186.99998555657396</v>
      </c>
      <c r="AJ53" s="205">
        <v>3.35</v>
      </c>
      <c r="AK53" s="205">
        <v>42.93</v>
      </c>
      <c r="AL53" s="206">
        <v>-15.6</v>
      </c>
      <c r="AM53" s="206">
        <v>24.9</v>
      </c>
      <c r="AN53" s="206">
        <v>36</v>
      </c>
      <c r="AO53" s="206">
        <v>21.5</v>
      </c>
    </row>
    <row r="54" spans="1:41" ht="12.75">
      <c r="A54" s="37">
        <v>44</v>
      </c>
      <c r="B54" s="56">
        <v>176</v>
      </c>
      <c r="C54" s="57">
        <v>200</v>
      </c>
      <c r="D54" s="58">
        <v>178</v>
      </c>
      <c r="E54" s="57">
        <v>204</v>
      </c>
      <c r="F54" s="251"/>
      <c r="G54" s="252"/>
      <c r="I54" s="37">
        <v>200</v>
      </c>
      <c r="J54" s="56"/>
      <c r="K54" s="57"/>
      <c r="L54" s="58"/>
      <c r="M54" s="57"/>
      <c r="N54" s="187"/>
      <c r="O54" s="38"/>
      <c r="AD54" s="213">
        <v>38268.541666666664</v>
      </c>
      <c r="AE54" s="206">
        <f t="shared" si="2"/>
        <v>29.99999767586925</v>
      </c>
      <c r="AF54" s="209">
        <v>300</v>
      </c>
      <c r="AG54" s="206">
        <f t="shared" si="3"/>
        <v>8.999999302760774</v>
      </c>
      <c r="AH54" s="206">
        <f>SUM(AG$6:AG54)</f>
        <v>3374.9997393210924</v>
      </c>
      <c r="AI54" s="206">
        <f t="shared" si="1"/>
        <v>187.49998551783847</v>
      </c>
      <c r="AJ54" s="205">
        <v>3.32</v>
      </c>
      <c r="AK54" s="205">
        <v>43.98</v>
      </c>
      <c r="AL54" s="206">
        <v>-15.5</v>
      </c>
      <c r="AM54" s="206">
        <v>25.2</v>
      </c>
      <c r="AN54" s="206">
        <v>37.5</v>
      </c>
      <c r="AO54" s="206">
        <v>21.5</v>
      </c>
    </row>
    <row r="55" spans="1:41" ht="12.75">
      <c r="A55" s="37">
        <v>45</v>
      </c>
      <c r="B55" s="56">
        <v>182</v>
      </c>
      <c r="C55" s="57">
        <v>190</v>
      </c>
      <c r="D55" s="59">
        <v>180</v>
      </c>
      <c r="E55" s="57">
        <v>200</v>
      </c>
      <c r="F55" s="251"/>
      <c r="G55" s="252"/>
      <c r="I55" s="37">
        <v>205</v>
      </c>
      <c r="J55" s="56"/>
      <c r="K55" s="57"/>
      <c r="L55" s="111"/>
      <c r="M55" s="57"/>
      <c r="N55" s="187"/>
      <c r="O55" s="38"/>
      <c r="AD55" s="213">
        <v>38268.583333333336</v>
      </c>
      <c r="AE55" s="206">
        <f t="shared" si="2"/>
        <v>59.999995372693256</v>
      </c>
      <c r="AF55" s="209">
        <v>300</v>
      </c>
      <c r="AG55" s="206">
        <f t="shared" si="3"/>
        <v>17.999998611807975</v>
      </c>
      <c r="AH55" s="206">
        <f>SUM(AG$6:AG55)</f>
        <v>3392.9997379329</v>
      </c>
      <c r="AI55" s="206">
        <f t="shared" si="1"/>
        <v>188.49998544071667</v>
      </c>
      <c r="AJ55" s="205">
        <v>3.3</v>
      </c>
      <c r="AK55" s="205">
        <v>42.37</v>
      </c>
      <c r="AL55" s="206">
        <v>-15.7</v>
      </c>
      <c r="AM55" s="206">
        <v>24.6</v>
      </c>
      <c r="AN55" s="206">
        <v>37</v>
      </c>
      <c r="AO55" s="206">
        <v>21.5</v>
      </c>
    </row>
    <row r="56" spans="1:41" ht="12.75">
      <c r="A56" s="37">
        <v>46</v>
      </c>
      <c r="B56" s="56">
        <v>174</v>
      </c>
      <c r="C56" s="57">
        <v>196</v>
      </c>
      <c r="D56" s="58">
        <v>176</v>
      </c>
      <c r="E56" s="57">
        <v>198</v>
      </c>
      <c r="F56" s="251"/>
      <c r="G56" s="252"/>
      <c r="I56" s="37">
        <v>210</v>
      </c>
      <c r="J56" s="56"/>
      <c r="K56" s="57"/>
      <c r="L56" s="58"/>
      <c r="M56" s="57"/>
      <c r="N56" s="187"/>
      <c r="O56" s="38"/>
      <c r="AD56" s="213">
        <v>38268.604166666664</v>
      </c>
      <c r="AE56" s="206">
        <f t="shared" si="2"/>
        <v>29.99999767586925</v>
      </c>
      <c r="AF56" s="209">
        <v>300</v>
      </c>
      <c r="AG56" s="206">
        <f t="shared" si="3"/>
        <v>8.999999302760774</v>
      </c>
      <c r="AH56" s="206">
        <f>SUM(AG$6:AG56)</f>
        <v>3401.999737235661</v>
      </c>
      <c r="AI56" s="206">
        <f t="shared" si="1"/>
        <v>188.99998540198118</v>
      </c>
      <c r="AJ56" s="205">
        <v>3.3</v>
      </c>
      <c r="AK56" s="205">
        <v>41.88</v>
      </c>
      <c r="AL56" s="206">
        <v>-15.8</v>
      </c>
      <c r="AM56" s="206">
        <v>24.5</v>
      </c>
      <c r="AN56" s="206">
        <v>37</v>
      </c>
      <c r="AO56" s="206">
        <v>21.5</v>
      </c>
    </row>
    <row r="57" spans="1:41" ht="12.75">
      <c r="A57" s="37">
        <v>47</v>
      </c>
      <c r="B57" s="56">
        <v>178</v>
      </c>
      <c r="C57" s="57">
        <v>204</v>
      </c>
      <c r="D57" s="58">
        <v>178</v>
      </c>
      <c r="E57" s="57">
        <v>198</v>
      </c>
      <c r="F57" s="251"/>
      <c r="G57" s="252"/>
      <c r="I57" s="37">
        <v>215</v>
      </c>
      <c r="J57" s="56"/>
      <c r="K57" s="57"/>
      <c r="L57" s="111"/>
      <c r="M57" s="57"/>
      <c r="N57" s="187"/>
      <c r="O57" s="38"/>
      <c r="AD57" s="213">
        <v>38268.625</v>
      </c>
      <c r="AE57" s="206">
        <f t="shared" si="2"/>
        <v>29.999997686346628</v>
      </c>
      <c r="AF57" s="209">
        <v>300</v>
      </c>
      <c r="AG57" s="206">
        <f t="shared" si="3"/>
        <v>8.999999305903987</v>
      </c>
      <c r="AH57" s="206">
        <f>SUM(AG$6:AG57)</f>
        <v>3410.999736541565</v>
      </c>
      <c r="AI57" s="206">
        <f t="shared" si="1"/>
        <v>189.49998536342028</v>
      </c>
      <c r="AJ57" s="205">
        <v>3.3</v>
      </c>
      <c r="AK57" s="205">
        <v>40.84</v>
      </c>
      <c r="AL57" s="206">
        <v>-15.8</v>
      </c>
      <c r="AM57" s="206">
        <v>24.3</v>
      </c>
      <c r="AN57" s="206">
        <v>36</v>
      </c>
      <c r="AO57" s="206">
        <v>21</v>
      </c>
    </row>
    <row r="58" spans="1:41" ht="12.75">
      <c r="A58" s="37">
        <v>48</v>
      </c>
      <c r="B58" s="56">
        <v>192</v>
      </c>
      <c r="C58" s="57">
        <v>198</v>
      </c>
      <c r="D58" s="58">
        <v>190</v>
      </c>
      <c r="E58" s="57">
        <v>208</v>
      </c>
      <c r="F58" s="251"/>
      <c r="G58" s="252"/>
      <c r="I58" s="37">
        <v>220</v>
      </c>
      <c r="J58" s="56"/>
      <c r="K58" s="57"/>
      <c r="L58" s="58"/>
      <c r="M58" s="57"/>
      <c r="N58" s="187"/>
      <c r="O58" s="38"/>
      <c r="AD58" s="213">
        <v>38268.645833333336</v>
      </c>
      <c r="AE58" s="206">
        <f t="shared" si="2"/>
        <v>29.999997686346628</v>
      </c>
      <c r="AF58" s="209">
        <v>300</v>
      </c>
      <c r="AG58" s="206">
        <f t="shared" si="3"/>
        <v>8.999999305903987</v>
      </c>
      <c r="AH58" s="206">
        <f>SUM(AG$6:AG58)</f>
        <v>3419.9997358474693</v>
      </c>
      <c r="AI58" s="206">
        <f t="shared" si="1"/>
        <v>189.9999853248594</v>
      </c>
      <c r="AJ58" s="205">
        <v>3.29</v>
      </c>
      <c r="AK58" s="205">
        <v>40.35</v>
      </c>
      <c r="AL58" s="206">
        <v>-15.9</v>
      </c>
      <c r="AM58" s="206">
        <v>24.2</v>
      </c>
      <c r="AN58" s="206">
        <v>36</v>
      </c>
      <c r="AO58" s="206">
        <v>21</v>
      </c>
    </row>
    <row r="59" spans="1:41" ht="12.75">
      <c r="A59" s="37">
        <v>49</v>
      </c>
      <c r="B59" s="56">
        <v>182</v>
      </c>
      <c r="C59" s="57">
        <v>204</v>
      </c>
      <c r="D59" s="58">
        <v>180</v>
      </c>
      <c r="E59" s="57">
        <v>202</v>
      </c>
      <c r="F59" s="251"/>
      <c r="G59" s="252"/>
      <c r="I59" s="37">
        <v>225</v>
      </c>
      <c r="J59" s="56"/>
      <c r="K59" s="57"/>
      <c r="L59" s="58"/>
      <c r="M59" s="57"/>
      <c r="N59" s="187"/>
      <c r="O59" s="38"/>
      <c r="AD59" s="213">
        <v>38268.666666666664</v>
      </c>
      <c r="AE59" s="206">
        <f t="shared" si="2"/>
        <v>29.99999767586925</v>
      </c>
      <c r="AF59" s="209">
        <v>300</v>
      </c>
      <c r="AG59" s="206">
        <f t="shared" si="3"/>
        <v>8.999999302760774</v>
      </c>
      <c r="AH59" s="206">
        <f>SUM(AG$6:AG59)</f>
        <v>3428.99973515023</v>
      </c>
      <c r="AI59" s="206">
        <f t="shared" si="1"/>
        <v>190.4999852861239</v>
      </c>
      <c r="AJ59" s="205">
        <v>3.36</v>
      </c>
      <c r="AK59" s="205">
        <v>40.84</v>
      </c>
      <c r="AL59" s="206">
        <v>-15.7</v>
      </c>
      <c r="AM59" s="206">
        <v>24.8</v>
      </c>
      <c r="AN59" s="206">
        <v>38</v>
      </c>
      <c r="AO59" s="206">
        <v>21.5</v>
      </c>
    </row>
    <row r="60" spans="1:41" ht="12.75">
      <c r="A60" s="37">
        <v>50</v>
      </c>
      <c r="B60" s="56">
        <v>178</v>
      </c>
      <c r="C60" s="57">
        <v>198</v>
      </c>
      <c r="D60" s="58">
        <v>182</v>
      </c>
      <c r="E60" s="57">
        <v>198</v>
      </c>
      <c r="F60" s="251"/>
      <c r="G60" s="252"/>
      <c r="I60" s="37">
        <v>230</v>
      </c>
      <c r="J60" s="56"/>
      <c r="K60" s="57"/>
      <c r="L60" s="112"/>
      <c r="M60" s="113"/>
      <c r="N60" s="187"/>
      <c r="O60" s="38"/>
      <c r="AD60" s="213">
        <v>38268.708333333336</v>
      </c>
      <c r="AE60" s="206">
        <f t="shared" si="2"/>
        <v>59.999995372693256</v>
      </c>
      <c r="AF60" s="209">
        <v>300</v>
      </c>
      <c r="AG60" s="206">
        <f t="shared" si="3"/>
        <v>17.999998611807975</v>
      </c>
      <c r="AH60" s="206">
        <f>SUM(AG$6:AG60)</f>
        <v>3446.999733762038</v>
      </c>
      <c r="AI60" s="206">
        <f t="shared" si="1"/>
        <v>191.49998520900212</v>
      </c>
      <c r="AJ60" s="205">
        <v>3.32</v>
      </c>
      <c r="AK60" s="205">
        <v>41.88</v>
      </c>
      <c r="AL60" s="206">
        <v>-15.7</v>
      </c>
      <c r="AM60" s="206">
        <v>24.7</v>
      </c>
      <c r="AN60" s="206">
        <v>37</v>
      </c>
      <c r="AO60" s="206">
        <v>21.5</v>
      </c>
    </row>
    <row r="61" spans="1:41" ht="12.75">
      <c r="A61" s="37">
        <v>51</v>
      </c>
      <c r="B61" s="56">
        <v>192</v>
      </c>
      <c r="C61" s="57">
        <v>198</v>
      </c>
      <c r="D61" s="58">
        <v>188</v>
      </c>
      <c r="E61" s="57">
        <v>202</v>
      </c>
      <c r="F61" s="251"/>
      <c r="G61" s="252"/>
      <c r="I61" s="37">
        <v>235</v>
      </c>
      <c r="J61" s="56"/>
      <c r="K61" s="57"/>
      <c r="L61" s="58"/>
      <c r="M61" s="57"/>
      <c r="N61" s="187"/>
      <c r="O61" s="38"/>
      <c r="AD61" s="213">
        <v>38268.71875</v>
      </c>
      <c r="AE61" s="206">
        <f t="shared" si="2"/>
        <v>14.999998837934625</v>
      </c>
      <c r="AF61" s="209">
        <v>300</v>
      </c>
      <c r="AG61" s="206">
        <f t="shared" si="3"/>
        <v>4.499999651380387</v>
      </c>
      <c r="AH61" s="206">
        <f>SUM(AG$6:AG61)</f>
        <v>3451.499733413418</v>
      </c>
      <c r="AI61" s="206">
        <f t="shared" si="1"/>
        <v>191.74998518963434</v>
      </c>
      <c r="AJ61" s="205">
        <v>3.31</v>
      </c>
      <c r="AK61" s="205">
        <v>40.84</v>
      </c>
      <c r="AL61" s="206">
        <v>-15.8</v>
      </c>
      <c r="AM61" s="206">
        <v>24.6</v>
      </c>
      <c r="AN61" s="206">
        <v>37</v>
      </c>
      <c r="AO61" s="206">
        <v>21.5</v>
      </c>
    </row>
    <row r="62" spans="1:41" ht="12.75">
      <c r="A62" s="37">
        <v>52</v>
      </c>
      <c r="B62" s="56">
        <v>188</v>
      </c>
      <c r="C62" s="57">
        <v>194</v>
      </c>
      <c r="D62" s="58">
        <v>180</v>
      </c>
      <c r="E62" s="57">
        <v>200</v>
      </c>
      <c r="F62" s="251"/>
      <c r="G62" s="252"/>
      <c r="I62" s="37">
        <v>240</v>
      </c>
      <c r="J62" s="56"/>
      <c r="K62" s="57"/>
      <c r="L62" s="112"/>
      <c r="M62" s="113"/>
      <c r="N62" s="187"/>
      <c r="O62" s="38"/>
      <c r="AD62" s="213">
        <v>38268.71875</v>
      </c>
      <c r="AE62" s="206">
        <f t="shared" si="2"/>
        <v>0</v>
      </c>
      <c r="AF62" s="215">
        <v>200</v>
      </c>
      <c r="AG62" s="206">
        <f t="shared" si="3"/>
        <v>0</v>
      </c>
      <c r="AH62" s="206">
        <f>SUM(AG$6:AG62)</f>
        <v>3451.499733413418</v>
      </c>
      <c r="AI62" s="206">
        <f t="shared" si="1"/>
        <v>191.74998518963434</v>
      </c>
      <c r="AJ62" s="205">
        <v>2.66</v>
      </c>
      <c r="AK62" s="205">
        <v>41.4</v>
      </c>
      <c r="AL62" s="206">
        <v>-15.8</v>
      </c>
      <c r="AM62" s="206">
        <v>24.6</v>
      </c>
      <c r="AN62" s="206">
        <v>37</v>
      </c>
      <c r="AO62" s="206">
        <v>21.5</v>
      </c>
    </row>
    <row r="63" spans="1:41" ht="12.75">
      <c r="A63" s="37">
        <v>53</v>
      </c>
      <c r="B63" s="56">
        <v>188</v>
      </c>
      <c r="C63" s="57">
        <v>206</v>
      </c>
      <c r="D63" s="58">
        <v>172</v>
      </c>
      <c r="E63" s="57">
        <v>202</v>
      </c>
      <c r="F63" s="251"/>
      <c r="G63" s="252"/>
      <c r="I63" s="37">
        <v>245</v>
      </c>
      <c r="J63" s="56"/>
      <c r="K63" s="57"/>
      <c r="L63" s="58"/>
      <c r="M63" s="57"/>
      <c r="N63" s="187"/>
      <c r="O63" s="38"/>
      <c r="AD63" s="213">
        <v>38268.72222222222</v>
      </c>
      <c r="AE63" s="206">
        <f t="shared" si="2"/>
        <v>4.9999996091524155</v>
      </c>
      <c r="AF63" s="209">
        <v>200</v>
      </c>
      <c r="AG63" s="206">
        <f t="shared" si="3"/>
        <v>0.9999999218304831</v>
      </c>
      <c r="AH63" s="206">
        <f>SUM(AG$6:AG63)</f>
        <v>3452.4997333352485</v>
      </c>
      <c r="AI63" s="206">
        <f t="shared" si="1"/>
        <v>191.80554074084714</v>
      </c>
      <c r="AJ63" s="205">
        <v>2.2</v>
      </c>
      <c r="AK63" s="205">
        <v>41.8</v>
      </c>
      <c r="AL63" s="206">
        <v>-15.8</v>
      </c>
      <c r="AM63" s="206">
        <v>24.5</v>
      </c>
      <c r="AN63" s="206">
        <v>37</v>
      </c>
      <c r="AO63" s="206">
        <v>21.5</v>
      </c>
    </row>
    <row r="64" spans="1:41" ht="12.75">
      <c r="A64" s="37">
        <v>54</v>
      </c>
      <c r="B64" s="56">
        <v>176</v>
      </c>
      <c r="C64" s="57">
        <v>202</v>
      </c>
      <c r="D64" s="58">
        <v>190</v>
      </c>
      <c r="E64" s="57">
        <v>194</v>
      </c>
      <c r="F64" s="251"/>
      <c r="G64" s="252"/>
      <c r="I64" s="155">
        <v>247</v>
      </c>
      <c r="J64" s="156"/>
      <c r="K64" s="113"/>
      <c r="L64" s="112"/>
      <c r="M64" s="113"/>
      <c r="N64" s="189"/>
      <c r="O64" s="38"/>
      <c r="AD64" s="213">
        <v>38268.725694444445</v>
      </c>
      <c r="AE64" s="206">
        <f t="shared" si="2"/>
        <v>4.999999619629794</v>
      </c>
      <c r="AF64" s="209">
        <v>200</v>
      </c>
      <c r="AG64" s="206">
        <f t="shared" si="3"/>
        <v>0.9999999239259587</v>
      </c>
      <c r="AH64" s="206">
        <f>SUM(AG$6:AG64)</f>
        <v>3453.4997332591743</v>
      </c>
      <c r="AI64" s="206">
        <f t="shared" si="1"/>
        <v>191.86109629217634</v>
      </c>
      <c r="AJ64" s="205">
        <v>2.01</v>
      </c>
      <c r="AK64" s="205">
        <v>41.4</v>
      </c>
      <c r="AL64" s="206">
        <v>-15.8</v>
      </c>
      <c r="AM64" s="206">
        <v>24.5</v>
      </c>
      <c r="AN64" s="206">
        <v>37</v>
      </c>
      <c r="AO64" s="206">
        <v>21.5</v>
      </c>
    </row>
    <row r="65" spans="1:41" ht="12.75">
      <c r="A65" s="37">
        <v>55</v>
      </c>
      <c r="B65" s="56">
        <v>188</v>
      </c>
      <c r="C65" s="57">
        <v>196</v>
      </c>
      <c r="D65" s="58">
        <v>184</v>
      </c>
      <c r="E65" s="57">
        <v>200</v>
      </c>
      <c r="F65" s="251"/>
      <c r="G65" s="252"/>
      <c r="I65" s="37"/>
      <c r="J65" s="56"/>
      <c r="K65" s="57"/>
      <c r="L65" s="61"/>
      <c r="M65" s="62"/>
      <c r="N65" s="189"/>
      <c r="O65" s="38"/>
      <c r="AD65" s="213">
        <v>38268.729166666664</v>
      </c>
      <c r="AE65" s="206">
        <f t="shared" si="2"/>
        <v>4.9999996091524155</v>
      </c>
      <c r="AF65" s="209">
        <v>200</v>
      </c>
      <c r="AG65" s="206">
        <f t="shared" si="3"/>
        <v>0.9999999218304831</v>
      </c>
      <c r="AH65" s="206">
        <f>SUM(AG$6:AG65)</f>
        <v>3454.4997331810046</v>
      </c>
      <c r="AI65" s="206">
        <f t="shared" si="1"/>
        <v>191.91665184338913</v>
      </c>
      <c r="AJ65" s="205">
        <v>1.99</v>
      </c>
      <c r="AK65" s="205">
        <v>40.84</v>
      </c>
      <c r="AL65" s="206">
        <v>-15.8</v>
      </c>
      <c r="AM65" s="206">
        <v>24.4</v>
      </c>
      <c r="AN65" s="206">
        <v>36.5</v>
      </c>
      <c r="AO65" s="206">
        <v>21.5</v>
      </c>
    </row>
    <row r="66" spans="1:41" ht="12.75">
      <c r="A66" s="37">
        <v>56</v>
      </c>
      <c r="B66" s="56">
        <v>188</v>
      </c>
      <c r="C66" s="57">
        <v>198</v>
      </c>
      <c r="D66" s="58">
        <v>186</v>
      </c>
      <c r="E66" s="57">
        <v>198</v>
      </c>
      <c r="F66" s="251"/>
      <c r="G66" s="252"/>
      <c r="I66" s="37"/>
      <c r="J66" s="56"/>
      <c r="K66" s="57"/>
      <c r="L66" s="61"/>
      <c r="M66" s="62"/>
      <c r="N66" s="4"/>
      <c r="O66" s="38"/>
      <c r="AD66" s="213">
        <v>38268.73263888889</v>
      </c>
      <c r="AE66" s="206">
        <f t="shared" si="2"/>
        <v>4.999999619629794</v>
      </c>
      <c r="AF66" s="209">
        <v>200</v>
      </c>
      <c r="AG66" s="206">
        <f t="shared" si="3"/>
        <v>0.9999999239259587</v>
      </c>
      <c r="AH66" s="206">
        <f>SUM(AG$6:AG66)</f>
        <v>3455.4997331049303</v>
      </c>
      <c r="AI66" s="206">
        <f t="shared" si="1"/>
        <v>191.97220739471834</v>
      </c>
      <c r="AJ66" s="205">
        <v>2</v>
      </c>
      <c r="AK66" s="205">
        <v>40.84</v>
      </c>
      <c r="AL66" s="206">
        <v>-15.8</v>
      </c>
      <c r="AM66" s="206">
        <v>24.4</v>
      </c>
      <c r="AN66" s="206">
        <v>36.5</v>
      </c>
      <c r="AO66" s="206">
        <v>21.5</v>
      </c>
    </row>
    <row r="67" spans="1:41" ht="12.75">
      <c r="A67" s="37">
        <v>57</v>
      </c>
      <c r="B67" s="56">
        <v>186</v>
      </c>
      <c r="C67" s="57">
        <v>208</v>
      </c>
      <c r="D67" s="58">
        <v>178</v>
      </c>
      <c r="E67" s="57">
        <v>198</v>
      </c>
      <c r="F67" s="251"/>
      <c r="G67" s="252"/>
      <c r="I67" s="37"/>
      <c r="J67" s="56"/>
      <c r="K67" s="57"/>
      <c r="L67" s="61"/>
      <c r="M67" s="62"/>
      <c r="N67" s="187"/>
      <c r="O67" s="38"/>
      <c r="AD67" s="213">
        <v>38268.739583333336</v>
      </c>
      <c r="AE67" s="206">
        <f t="shared" si="2"/>
        <v>9.999999228782208</v>
      </c>
      <c r="AF67" s="209">
        <v>200</v>
      </c>
      <c r="AG67" s="206">
        <f t="shared" si="3"/>
        <v>1.9999998457564416</v>
      </c>
      <c r="AH67" s="206">
        <f>SUM(AG$6:AG67)</f>
        <v>3457.499732950687</v>
      </c>
      <c r="AI67" s="206">
        <f t="shared" si="1"/>
        <v>192.0833184972604</v>
      </c>
      <c r="AJ67" s="205">
        <v>1.98</v>
      </c>
      <c r="AK67" s="205">
        <v>40.84</v>
      </c>
      <c r="AL67" s="206">
        <v>-15.9</v>
      </c>
      <c r="AM67" s="206">
        <v>24.3</v>
      </c>
      <c r="AN67" s="206">
        <v>36</v>
      </c>
      <c r="AO67" s="206">
        <v>21</v>
      </c>
    </row>
    <row r="68" spans="1:41" ht="12.75">
      <c r="A68" s="37">
        <v>58</v>
      </c>
      <c r="B68" s="56">
        <v>186</v>
      </c>
      <c r="C68" s="57">
        <v>202</v>
      </c>
      <c r="D68" s="58">
        <v>191</v>
      </c>
      <c r="E68" s="116">
        <v>196</v>
      </c>
      <c r="F68" s="251"/>
      <c r="G68" s="252"/>
      <c r="I68" s="37"/>
      <c r="J68" s="56"/>
      <c r="K68" s="57"/>
      <c r="L68" s="61"/>
      <c r="M68" s="62"/>
      <c r="N68" s="187"/>
      <c r="O68" s="38"/>
      <c r="AD68" s="213">
        <v>38268.743055555555</v>
      </c>
      <c r="AE68" s="206">
        <f t="shared" si="2"/>
        <v>4.9999996091524155</v>
      </c>
      <c r="AF68" s="209">
        <v>200</v>
      </c>
      <c r="AG68" s="206">
        <f t="shared" si="3"/>
        <v>0.9999999218304831</v>
      </c>
      <c r="AH68" s="206">
        <f>SUM(AG$6:AG68)</f>
        <v>3458.499732872517</v>
      </c>
      <c r="AI68" s="206">
        <f t="shared" si="1"/>
        <v>192.13887404847318</v>
      </c>
      <c r="AJ68" s="205">
        <v>1.99</v>
      </c>
      <c r="AK68" s="205">
        <v>40.84</v>
      </c>
      <c r="AL68" s="206">
        <v>-15.9</v>
      </c>
      <c r="AM68" s="206">
        <v>24.3</v>
      </c>
      <c r="AN68" s="206">
        <v>36</v>
      </c>
      <c r="AO68" s="206">
        <v>21</v>
      </c>
    </row>
    <row r="69" spans="1:41" ht="12.75">
      <c r="A69" s="37">
        <v>59</v>
      </c>
      <c r="B69" s="56">
        <v>192</v>
      </c>
      <c r="C69" s="57">
        <v>212</v>
      </c>
      <c r="D69" s="58">
        <v>190</v>
      </c>
      <c r="E69" s="57">
        <v>194</v>
      </c>
      <c r="F69" s="251"/>
      <c r="G69" s="252"/>
      <c r="I69" s="37"/>
      <c r="J69" s="56"/>
      <c r="K69" s="57"/>
      <c r="L69" s="61"/>
      <c r="M69" s="62"/>
      <c r="N69" s="4"/>
      <c r="O69" s="38"/>
      <c r="AD69" s="213">
        <v>38268.75</v>
      </c>
      <c r="AE69" s="206">
        <f t="shared" si="2"/>
        <v>9.999999228782208</v>
      </c>
      <c r="AF69" s="209">
        <v>200</v>
      </c>
      <c r="AG69" s="206">
        <f t="shared" si="3"/>
        <v>1.9999998457564416</v>
      </c>
      <c r="AH69" s="206">
        <f>SUM(AG$6:AG69)</f>
        <v>3460.4997327182737</v>
      </c>
      <c r="AI69" s="206">
        <f t="shared" si="1"/>
        <v>192.2499851510152</v>
      </c>
      <c r="AJ69" s="205">
        <v>2</v>
      </c>
      <c r="AK69" s="205">
        <v>40.84</v>
      </c>
      <c r="AL69" s="206">
        <v>-15.9</v>
      </c>
      <c r="AM69" s="206">
        <v>24.4</v>
      </c>
      <c r="AN69" s="206">
        <v>37</v>
      </c>
      <c r="AO69" s="206">
        <v>21</v>
      </c>
    </row>
    <row r="70" spans="1:41" ht="12.75">
      <c r="A70" s="37">
        <v>60</v>
      </c>
      <c r="B70" s="56">
        <v>184</v>
      </c>
      <c r="C70" s="57">
        <v>204</v>
      </c>
      <c r="D70" s="58">
        <v>190</v>
      </c>
      <c r="E70" s="57">
        <v>202</v>
      </c>
      <c r="F70" s="251"/>
      <c r="G70" s="252"/>
      <c r="I70" s="37"/>
      <c r="J70" s="56"/>
      <c r="K70" s="57"/>
      <c r="L70" s="61"/>
      <c r="M70" s="62"/>
      <c r="N70" s="187"/>
      <c r="O70" s="38"/>
      <c r="AD70" s="213">
        <v>38268.760416666664</v>
      </c>
      <c r="AE70" s="206">
        <f t="shared" si="2"/>
        <v>14.999998837934625</v>
      </c>
      <c r="AF70" s="209">
        <v>200</v>
      </c>
      <c r="AG70" s="206">
        <f t="shared" si="3"/>
        <v>2.999999767586925</v>
      </c>
      <c r="AH70" s="206">
        <f>SUM(AG$6:AG70)</f>
        <v>3463.4997324858605</v>
      </c>
      <c r="AI70" s="206">
        <f>AH70/AF$3</f>
        <v>192.41665180477003</v>
      </c>
      <c r="AJ70" s="205">
        <v>2.04</v>
      </c>
      <c r="AK70" s="205">
        <v>41.4</v>
      </c>
      <c r="AL70" s="206">
        <v>-15.7</v>
      </c>
      <c r="AM70" s="206">
        <v>24.9</v>
      </c>
      <c r="AN70" s="206">
        <v>38.5</v>
      </c>
      <c r="AO70" s="206">
        <v>21.5</v>
      </c>
    </row>
    <row r="71" spans="1:41" ht="12.75">
      <c r="A71" s="37">
        <v>61</v>
      </c>
      <c r="B71" s="56">
        <v>192</v>
      </c>
      <c r="C71" s="57">
        <v>198</v>
      </c>
      <c r="D71" s="58">
        <v>182</v>
      </c>
      <c r="E71" s="57">
        <v>204</v>
      </c>
      <c r="F71" s="251"/>
      <c r="G71" s="252"/>
      <c r="I71" s="37"/>
      <c r="J71" s="56"/>
      <c r="K71" s="57"/>
      <c r="L71" s="61"/>
      <c r="M71" s="62"/>
      <c r="N71" s="187"/>
      <c r="O71" s="38"/>
      <c r="AD71" s="213">
        <v>38268.770833333336</v>
      </c>
      <c r="AE71" s="206">
        <f>(AD71-AD70)*$AE$3</f>
        <v>14.999998848412002</v>
      </c>
      <c r="AF71" s="209">
        <v>200</v>
      </c>
      <c r="AG71" s="206">
        <f>(AE71*AF71)/1000</f>
        <v>2.9999997696824003</v>
      </c>
      <c r="AH71" s="206">
        <f>SUM(AG$6:AG71)</f>
        <v>3466.4997322555428</v>
      </c>
      <c r="AI71" s="206">
        <f>AH71/AF$3</f>
        <v>192.58331845864126</v>
      </c>
      <c r="AJ71" s="205">
        <v>2.06</v>
      </c>
      <c r="AK71" s="205">
        <v>42.93</v>
      </c>
      <c r="AL71" s="206">
        <v>-15.5</v>
      </c>
      <c r="AM71" s="206">
        <v>25.3</v>
      </c>
      <c r="AN71" s="206">
        <v>39</v>
      </c>
      <c r="AO71" s="206">
        <v>22</v>
      </c>
    </row>
    <row r="72" spans="1:41" ht="12.75">
      <c r="A72" s="37">
        <v>62</v>
      </c>
      <c r="B72" s="56">
        <v>188</v>
      </c>
      <c r="C72" s="57">
        <v>210</v>
      </c>
      <c r="D72" s="58">
        <v>186</v>
      </c>
      <c r="E72" s="57">
        <v>202</v>
      </c>
      <c r="F72" s="251"/>
      <c r="G72" s="252"/>
      <c r="I72" s="37"/>
      <c r="J72" s="56"/>
      <c r="K72" s="57"/>
      <c r="L72" s="61"/>
      <c r="M72" s="62"/>
      <c r="N72" s="187"/>
      <c r="O72" s="38"/>
      <c r="AD72" s="213">
        <v>38268.791666666664</v>
      </c>
      <c r="AE72" s="206">
        <f>(AD72-AD71)*$AE$3</f>
        <v>29.99999767586925</v>
      </c>
      <c r="AF72" s="209">
        <v>200</v>
      </c>
      <c r="AG72" s="206">
        <f>(AE72*AF72)/1000</f>
        <v>5.99999953517385</v>
      </c>
      <c r="AH72" s="206">
        <f>SUM(AG$6:AG72)</f>
        <v>3472.4997317907164</v>
      </c>
      <c r="AI72" s="206">
        <f>AH72/AF$3</f>
        <v>192.91665176615092</v>
      </c>
      <c r="AJ72" s="205">
        <v>2.01</v>
      </c>
      <c r="AK72" s="205">
        <v>42.93</v>
      </c>
      <c r="AL72" s="206">
        <v>-15.7</v>
      </c>
      <c r="AM72" s="206">
        <v>24.9</v>
      </c>
      <c r="AN72" s="206">
        <v>37.5</v>
      </c>
      <c r="AO72" s="206">
        <v>21.5</v>
      </c>
    </row>
    <row r="73" spans="1:41" ht="13.5" thickBot="1">
      <c r="A73" s="39">
        <v>63</v>
      </c>
      <c r="B73" s="40">
        <v>98</v>
      </c>
      <c r="C73" s="43">
        <v>202</v>
      </c>
      <c r="D73" s="83">
        <v>128</v>
      </c>
      <c r="E73" s="43">
        <v>206</v>
      </c>
      <c r="F73" s="253"/>
      <c r="G73" s="254"/>
      <c r="I73" s="39"/>
      <c r="J73" s="63"/>
      <c r="K73" s="64"/>
      <c r="L73" s="65"/>
      <c r="M73" s="66"/>
      <c r="N73" s="190"/>
      <c r="O73" s="41"/>
      <c r="AD73" s="214">
        <v>38269.583333333336</v>
      </c>
      <c r="AE73" s="206">
        <f>(AD73-AD72)*$AE$3</f>
        <v>1139.9999119554432</v>
      </c>
      <c r="AF73" s="209">
        <v>200</v>
      </c>
      <c r="AG73" s="206">
        <f>(AE73*AF73)/1000</f>
        <v>227.99998239108862</v>
      </c>
      <c r="AH73" s="206">
        <f>SUM(AG$6:AG73)</f>
        <v>3700.499714181805</v>
      </c>
      <c r="AI73" s="206">
        <f>AH73/AF$3</f>
        <v>205.58331745454473</v>
      </c>
      <c r="AJ73" s="205">
        <v>2.02</v>
      </c>
      <c r="AK73" s="205">
        <v>36.97</v>
      </c>
      <c r="AL73" s="206">
        <v>-16</v>
      </c>
      <c r="AM73" s="206">
        <v>24.6</v>
      </c>
      <c r="AN73" s="206">
        <v>36.5</v>
      </c>
      <c r="AO73" s="206">
        <v>20.5</v>
      </c>
    </row>
    <row r="74" spans="1:41" ht="14.25" thickBot="1" thickTop="1">
      <c r="A74" s="91"/>
      <c r="B74" s="91"/>
      <c r="C74" s="91"/>
      <c r="D74" s="91"/>
      <c r="E74" s="91"/>
      <c r="AD74" s="213">
        <v>38269.625</v>
      </c>
      <c r="AE74" s="206">
        <f>(AD74-AD73)*$AE$3</f>
        <v>59.99999536221588</v>
      </c>
      <c r="AF74" s="209">
        <v>200</v>
      </c>
      <c r="AG74" s="206">
        <f>(AE74*AF74)/1000</f>
        <v>11.999999072443176</v>
      </c>
      <c r="AH74" s="206">
        <f>SUM(AG$6:AG74)</f>
        <v>3712.499713254248</v>
      </c>
      <c r="AI74" s="206">
        <f>AH74/AF$3</f>
        <v>206.24998406968044</v>
      </c>
      <c r="AJ74" s="205">
        <v>2.03</v>
      </c>
      <c r="AK74" s="205">
        <v>38.82</v>
      </c>
      <c r="AL74" s="206">
        <v>-15.8</v>
      </c>
      <c r="AM74" s="206">
        <v>25.4</v>
      </c>
      <c r="AN74" s="206">
        <v>37</v>
      </c>
      <c r="AO74" s="206">
        <v>21</v>
      </c>
    </row>
    <row r="75" spans="1:41" ht="14.25" thickBot="1">
      <c r="A75" s="95" t="s">
        <v>17</v>
      </c>
      <c r="B75" s="92" t="s">
        <v>35</v>
      </c>
      <c r="C75" s="100" t="s">
        <v>36</v>
      </c>
      <c r="D75" s="93" t="s">
        <v>37</v>
      </c>
      <c r="E75" s="94" t="s">
        <v>38</v>
      </c>
      <c r="I75" s="114" t="s">
        <v>24</v>
      </c>
      <c r="J75" s="93" t="s">
        <v>41</v>
      </c>
      <c r="K75" s="100"/>
      <c r="L75" s="92" t="s">
        <v>52</v>
      </c>
      <c r="M75" s="94" t="s">
        <v>42</v>
      </c>
      <c r="AD75" s="213">
        <v>38269.666666666664</v>
      </c>
      <c r="AE75" s="206">
        <f aca="true" t="shared" si="4" ref="AE75:AE138">(AD75-AD74)*$AE$3</f>
        <v>59.99999536221588</v>
      </c>
      <c r="AF75" s="209">
        <v>200</v>
      </c>
      <c r="AG75" s="206">
        <f aca="true" t="shared" si="5" ref="AG75:AG138">(AE75*AF75)/1000</f>
        <v>11.999999072443176</v>
      </c>
      <c r="AH75" s="206">
        <f>SUM(AG$6:AG75)</f>
        <v>3724.499712326691</v>
      </c>
      <c r="AI75" s="206">
        <f aca="true" t="shared" si="6" ref="AI75:AI138">AH75/AF$3</f>
        <v>206.91665068481618</v>
      </c>
      <c r="AJ75" s="205">
        <v>2.03</v>
      </c>
      <c r="AK75" s="205">
        <v>38.84</v>
      </c>
      <c r="AL75" s="206">
        <v>-15.9</v>
      </c>
      <c r="AM75" s="206">
        <v>25.1</v>
      </c>
      <c r="AN75" s="206">
        <v>36</v>
      </c>
      <c r="AO75" s="206">
        <v>21</v>
      </c>
    </row>
    <row r="76" spans="1:41" ht="12.75">
      <c r="A76" s="96" t="s">
        <v>14</v>
      </c>
      <c r="B76" s="102">
        <f>AVERAGE(B10:B73)</f>
        <v>185.390625</v>
      </c>
      <c r="C76" s="103">
        <f>AVERAGE(C10:C73)</f>
        <v>202.78125</v>
      </c>
      <c r="D76" s="104">
        <f>AVERAGE(D10:D73)</f>
        <v>183.015625</v>
      </c>
      <c r="E76" s="103">
        <f>AVERAGE(E10:E73)</f>
        <v>200.9375</v>
      </c>
      <c r="I76" s="115" t="s">
        <v>14</v>
      </c>
      <c r="J76" s="139"/>
      <c r="K76" s="143"/>
      <c r="L76" s="139" t="e">
        <f>AVERAGE(L10:L64)</f>
        <v>#DIV/0!</v>
      </c>
      <c r="M76" s="192"/>
      <c r="AD76" s="213">
        <v>38269.6875</v>
      </c>
      <c r="AE76" s="206">
        <f t="shared" si="4"/>
        <v>29.999997686346628</v>
      </c>
      <c r="AF76" s="209">
        <v>200</v>
      </c>
      <c r="AG76" s="206">
        <f t="shared" si="5"/>
        <v>5.999999537269326</v>
      </c>
      <c r="AH76" s="206">
        <f>SUM(AG$6:AG76)</f>
        <v>3730.4997118639603</v>
      </c>
      <c r="AI76" s="206">
        <f t="shared" si="6"/>
        <v>207.24998399244225</v>
      </c>
      <c r="AJ76" s="205">
        <v>2.01</v>
      </c>
      <c r="AK76" s="205">
        <v>37.45</v>
      </c>
      <c r="AL76" s="206">
        <v>-16</v>
      </c>
      <c r="AM76" s="206">
        <v>24.8</v>
      </c>
      <c r="AN76" s="206">
        <v>36</v>
      </c>
      <c r="AO76" s="206">
        <v>21</v>
      </c>
    </row>
    <row r="77" spans="1:41" ht="12.75">
      <c r="A77" s="97" t="s">
        <v>10</v>
      </c>
      <c r="B77" s="105">
        <f>STDEV(B10:B73)</f>
        <v>13.45022238265439</v>
      </c>
      <c r="C77" s="106">
        <f>STDEV(C10:C73)</f>
        <v>10.139454213419564</v>
      </c>
      <c r="D77" s="107">
        <f>STDEV(D10:D73)</f>
        <v>9.932298104412727</v>
      </c>
      <c r="E77" s="106">
        <f>STDEV(E10:E73)</f>
        <v>6.589734681654731</v>
      </c>
      <c r="I77" s="97" t="s">
        <v>10</v>
      </c>
      <c r="J77" s="140"/>
      <c r="K77" s="144"/>
      <c r="L77" s="140" t="e">
        <f>STDEV(L10:L64)</f>
        <v>#DIV/0!</v>
      </c>
      <c r="M77" s="193"/>
      <c r="AD77" s="213">
        <v>38269.697916666664</v>
      </c>
      <c r="AE77" s="206">
        <f t="shared" si="4"/>
        <v>14.999998837934625</v>
      </c>
      <c r="AF77" s="209">
        <v>200</v>
      </c>
      <c r="AG77" s="206">
        <f t="shared" si="5"/>
        <v>2.999999767586925</v>
      </c>
      <c r="AH77" s="206">
        <f>SUM(AG$6:AG77)</f>
        <v>3733.499711631547</v>
      </c>
      <c r="AI77" s="206">
        <f t="shared" si="6"/>
        <v>207.41665064619707</v>
      </c>
      <c r="AJ77" s="205">
        <v>2.02</v>
      </c>
      <c r="AK77" s="205">
        <v>36.57</v>
      </c>
      <c r="AL77" s="206">
        <v>-16</v>
      </c>
      <c r="AM77" s="206">
        <v>24.8</v>
      </c>
      <c r="AN77" s="206">
        <v>36.5</v>
      </c>
      <c r="AO77" s="206">
        <v>21</v>
      </c>
    </row>
    <row r="78" spans="1:41" ht="12.75">
      <c r="A78" s="98" t="s">
        <v>15</v>
      </c>
      <c r="B78" s="108">
        <f>MAX(B10:B73)</f>
        <v>206</v>
      </c>
      <c r="C78" s="109">
        <f>MAX(C10:C73)</f>
        <v>226</v>
      </c>
      <c r="D78" s="110">
        <f>MAX(D10:D73)</f>
        <v>198</v>
      </c>
      <c r="E78" s="109">
        <f>MAX(E10:E73)</f>
        <v>222</v>
      </c>
      <c r="I78" s="98" t="s">
        <v>15</v>
      </c>
      <c r="J78" s="141">
        <f>MAX(J10:J64)</f>
        <v>0</v>
      </c>
      <c r="K78" s="145"/>
      <c r="L78" s="141">
        <f>MAX(L10:L64)</f>
        <v>0</v>
      </c>
      <c r="M78" s="194">
        <f>MAX(M10:M64)</f>
        <v>0</v>
      </c>
      <c r="AD78" s="213">
        <v>38269.708333333336</v>
      </c>
      <c r="AE78" s="206">
        <f t="shared" si="4"/>
        <v>14.999998848412002</v>
      </c>
      <c r="AF78" s="209">
        <v>200</v>
      </c>
      <c r="AG78" s="206">
        <f t="shared" si="5"/>
        <v>2.9999997696824003</v>
      </c>
      <c r="AH78" s="206">
        <f>SUM(AG$6:AG78)</f>
        <v>3736.4997114012294</v>
      </c>
      <c r="AI78" s="206">
        <f t="shared" si="6"/>
        <v>207.5833173000683</v>
      </c>
      <c r="AJ78" s="205">
        <v>2.06</v>
      </c>
      <c r="AK78" s="205">
        <v>37.94</v>
      </c>
      <c r="AL78" s="206">
        <v>-15.9</v>
      </c>
      <c r="AM78" s="206">
        <v>25.2</v>
      </c>
      <c r="AN78" s="206">
        <v>37.5</v>
      </c>
      <c r="AO78" s="206">
        <v>22</v>
      </c>
    </row>
    <row r="79" spans="1:41" ht="13.5" thickBot="1">
      <c r="A79" s="99" t="s">
        <v>16</v>
      </c>
      <c r="B79" s="117">
        <f>MIN(B10:B73)</f>
        <v>98</v>
      </c>
      <c r="C79" s="118">
        <f>MIN(C10:C73)</f>
        <v>150</v>
      </c>
      <c r="D79" s="119">
        <f>MIN(D10:D73)</f>
        <v>128</v>
      </c>
      <c r="E79" s="118">
        <f>MIN(E10:E73)</f>
        <v>182</v>
      </c>
      <c r="I79" s="98" t="s">
        <v>16</v>
      </c>
      <c r="J79" s="142">
        <f>MIN(J10:J64)</f>
        <v>0</v>
      </c>
      <c r="K79" s="145"/>
      <c r="L79" s="142">
        <f>MIN(L10:L64)</f>
        <v>0</v>
      </c>
      <c r="M79" s="195">
        <f>MIN(M10:M64)</f>
        <v>0</v>
      </c>
      <c r="AD79" s="213">
        <v>38269.708333333336</v>
      </c>
      <c r="AE79" s="206">
        <f t="shared" si="4"/>
        <v>0</v>
      </c>
      <c r="AF79" s="215">
        <v>100</v>
      </c>
      <c r="AG79" s="206">
        <f t="shared" si="5"/>
        <v>0</v>
      </c>
      <c r="AH79" s="206">
        <f>SUM(AG$6:AG79)</f>
        <v>3736.4997114012294</v>
      </c>
      <c r="AI79" s="206">
        <f t="shared" si="6"/>
        <v>207.5833173000683</v>
      </c>
      <c r="AJ79" s="205">
        <v>1.5</v>
      </c>
      <c r="AK79" s="205">
        <v>37.94</v>
      </c>
      <c r="AL79" s="206">
        <v>-15.8</v>
      </c>
      <c r="AM79" s="206">
        <v>25.3</v>
      </c>
      <c r="AN79" s="206">
        <v>37.5</v>
      </c>
      <c r="AO79" s="206">
        <v>22</v>
      </c>
    </row>
    <row r="80" spans="1:41" ht="13.5" thickBot="1">
      <c r="A80" s="101" t="s">
        <v>9</v>
      </c>
      <c r="B80" s="248" t="s">
        <v>57</v>
      </c>
      <c r="C80" s="249"/>
      <c r="D80" s="248" t="s">
        <v>56</v>
      </c>
      <c r="E80" s="249"/>
      <c r="I80" s="101" t="s">
        <v>9</v>
      </c>
      <c r="J80" s="248" t="s">
        <v>57</v>
      </c>
      <c r="K80" s="250"/>
      <c r="L80" s="248" t="s">
        <v>56</v>
      </c>
      <c r="M80" s="250"/>
      <c r="AD80" s="213">
        <v>38269.71875</v>
      </c>
      <c r="AE80" s="206">
        <f t="shared" si="4"/>
        <v>14.999998837934625</v>
      </c>
      <c r="AF80" s="209">
        <v>100</v>
      </c>
      <c r="AG80" s="206">
        <f t="shared" si="5"/>
        <v>1.4999998837934625</v>
      </c>
      <c r="AH80" s="206">
        <f>SUM(AG$6:AG80)</f>
        <v>3737.999711285023</v>
      </c>
      <c r="AI80" s="206">
        <f t="shared" si="6"/>
        <v>207.6666506269457</v>
      </c>
      <c r="AJ80" s="205">
        <v>1.23</v>
      </c>
      <c r="AK80" s="205">
        <v>38.82</v>
      </c>
      <c r="AL80" s="206">
        <v>-15.7</v>
      </c>
      <c r="AM80" s="206">
        <v>25.6</v>
      </c>
      <c r="AN80" s="206">
        <v>37.5</v>
      </c>
      <c r="AO80" s="206">
        <v>21.5</v>
      </c>
    </row>
    <row r="81" spans="1:41" ht="13.5" thickBot="1">
      <c r="A81" s="246" t="s">
        <v>59</v>
      </c>
      <c r="B81" s="247"/>
      <c r="I81" s="246" t="s">
        <v>59</v>
      </c>
      <c r="J81" s="247"/>
      <c r="AD81" s="213">
        <v>38269.729166666664</v>
      </c>
      <c r="AE81" s="206">
        <f t="shared" si="4"/>
        <v>14.999998837934625</v>
      </c>
      <c r="AF81" s="209">
        <v>100</v>
      </c>
      <c r="AG81" s="206">
        <f t="shared" si="5"/>
        <v>1.4999998837934625</v>
      </c>
      <c r="AH81" s="206">
        <f>SUM(AG$6:AG81)</f>
        <v>3739.4997111688162</v>
      </c>
      <c r="AI81" s="206">
        <f t="shared" si="6"/>
        <v>207.74998395382312</v>
      </c>
      <c r="AJ81" s="205">
        <v>1.19</v>
      </c>
      <c r="AK81" s="205">
        <v>39.87</v>
      </c>
      <c r="AL81" s="206">
        <v>-15.6</v>
      </c>
      <c r="AM81" s="206">
        <v>25.7</v>
      </c>
      <c r="AN81" s="206">
        <v>37</v>
      </c>
      <c r="AO81" s="206">
        <v>21</v>
      </c>
    </row>
    <row r="82" spans="30:41" ht="12.75">
      <c r="AD82" s="213">
        <v>38269.75</v>
      </c>
      <c r="AE82" s="206">
        <f t="shared" si="4"/>
        <v>29.999997686346628</v>
      </c>
      <c r="AF82" s="209">
        <v>100</v>
      </c>
      <c r="AG82" s="206">
        <f t="shared" si="5"/>
        <v>2.999999768634663</v>
      </c>
      <c r="AH82" s="206">
        <f>SUM(AG$6:AG82)</f>
        <v>3742.499710937451</v>
      </c>
      <c r="AI82" s="206">
        <f t="shared" si="6"/>
        <v>207.91665060763614</v>
      </c>
      <c r="AJ82" s="205">
        <v>1.19</v>
      </c>
      <c r="AK82" s="205">
        <v>39.39</v>
      </c>
      <c r="AL82" s="206">
        <v>-15.7</v>
      </c>
      <c r="AM82" s="206">
        <v>25.3</v>
      </c>
      <c r="AN82" s="206">
        <v>36.5</v>
      </c>
      <c r="AO82" s="206">
        <v>21</v>
      </c>
    </row>
    <row r="83" spans="30:41" ht="12.75">
      <c r="AD83" s="213">
        <v>38269.760416666664</v>
      </c>
      <c r="AE83" s="206">
        <f t="shared" si="4"/>
        <v>14.999998837934625</v>
      </c>
      <c r="AF83" s="209">
        <v>100</v>
      </c>
      <c r="AG83" s="206">
        <f t="shared" si="5"/>
        <v>1.4999998837934625</v>
      </c>
      <c r="AH83" s="206">
        <f>SUM(AG$6:AG83)</f>
        <v>3743.999710821244</v>
      </c>
      <c r="AI83" s="206">
        <f t="shared" si="6"/>
        <v>207.99998393451358</v>
      </c>
      <c r="AJ83" s="205">
        <v>1.19</v>
      </c>
      <c r="AK83" s="205">
        <v>39.39</v>
      </c>
      <c r="AL83" s="206">
        <v>-15.8</v>
      </c>
      <c r="AM83" s="206">
        <v>25.2</v>
      </c>
      <c r="AN83" s="206">
        <v>36</v>
      </c>
      <c r="AO83" s="206">
        <v>21</v>
      </c>
    </row>
    <row r="84" spans="30:41" ht="12.75">
      <c r="AD84" s="214">
        <v>38270.604166666664</v>
      </c>
      <c r="AE84" s="206">
        <f t="shared" si="4"/>
        <v>1214.9999061555939</v>
      </c>
      <c r="AF84" s="209">
        <v>100</v>
      </c>
      <c r="AG84" s="206">
        <f t="shared" si="5"/>
        <v>121.4999906155594</v>
      </c>
      <c r="AH84" s="206">
        <f>SUM(AG$6:AG84)</f>
        <v>3865.4997014368037</v>
      </c>
      <c r="AI84" s="206">
        <f t="shared" si="6"/>
        <v>214.74998341315575</v>
      </c>
      <c r="AJ84" s="205">
        <v>1.2</v>
      </c>
      <c r="AK84" s="205">
        <v>36.97</v>
      </c>
      <c r="AL84" s="206">
        <v>-15.9</v>
      </c>
      <c r="AM84" s="206">
        <v>25.3</v>
      </c>
      <c r="AN84" s="206">
        <v>36.5</v>
      </c>
      <c r="AO84" s="206">
        <v>20.5</v>
      </c>
    </row>
    <row r="85" spans="30:41" ht="12.75">
      <c r="AD85" s="213">
        <v>38270.645833333336</v>
      </c>
      <c r="AE85" s="206">
        <f t="shared" si="4"/>
        <v>59.999995372693256</v>
      </c>
      <c r="AF85" s="209">
        <v>100</v>
      </c>
      <c r="AG85" s="206">
        <f t="shared" si="5"/>
        <v>5.999999537269326</v>
      </c>
      <c r="AH85" s="206">
        <f>SUM(AG$6:AG85)</f>
        <v>3871.4997009740728</v>
      </c>
      <c r="AI85" s="206">
        <f t="shared" si="6"/>
        <v>215.08331672078182</v>
      </c>
      <c r="AJ85" s="205">
        <v>1.22</v>
      </c>
      <c r="AK85" s="205">
        <v>36.08</v>
      </c>
      <c r="AL85" s="206">
        <v>-15.9</v>
      </c>
      <c r="AM85" s="206">
        <v>25.2</v>
      </c>
      <c r="AN85" s="206">
        <v>37</v>
      </c>
      <c r="AO85" s="206">
        <v>21</v>
      </c>
    </row>
    <row r="86" spans="30:41" ht="12.75">
      <c r="AD86" s="213">
        <v>38270.666666666664</v>
      </c>
      <c r="AE86" s="206">
        <f t="shared" si="4"/>
        <v>29.99999767586925</v>
      </c>
      <c r="AF86" s="209">
        <v>100</v>
      </c>
      <c r="AG86" s="206">
        <f t="shared" si="5"/>
        <v>2.999999767586925</v>
      </c>
      <c r="AH86" s="206">
        <f>SUM(AG$6:AG86)</f>
        <v>3874.4997007416596</v>
      </c>
      <c r="AI86" s="206">
        <f t="shared" si="6"/>
        <v>215.24998337453664</v>
      </c>
      <c r="AJ86" s="205">
        <v>1.21</v>
      </c>
      <c r="AK86" s="205">
        <v>38.42</v>
      </c>
      <c r="AL86" s="206">
        <v>-15.7</v>
      </c>
      <c r="AM86" s="206">
        <v>25.9</v>
      </c>
      <c r="AN86" s="206">
        <v>36.5</v>
      </c>
      <c r="AO86" s="206">
        <v>21</v>
      </c>
    </row>
    <row r="87" spans="30:41" ht="12.75">
      <c r="AD87" s="213">
        <v>38270.677083333336</v>
      </c>
      <c r="AE87" s="206">
        <f t="shared" si="4"/>
        <v>14.999998848412002</v>
      </c>
      <c r="AF87" s="209">
        <v>100</v>
      </c>
      <c r="AG87" s="206">
        <f t="shared" si="5"/>
        <v>1.4999998848412002</v>
      </c>
      <c r="AH87" s="206">
        <f>SUM(AG$6:AG87)</f>
        <v>3875.9997006265007</v>
      </c>
      <c r="AI87" s="206">
        <f t="shared" si="6"/>
        <v>215.33331670147226</v>
      </c>
      <c r="AJ87" s="205">
        <v>1.2</v>
      </c>
      <c r="AK87" s="205">
        <v>38.42</v>
      </c>
      <c r="AL87" s="206">
        <v>-15.7</v>
      </c>
      <c r="AM87" s="206">
        <v>25.7</v>
      </c>
      <c r="AN87" s="206">
        <v>36</v>
      </c>
      <c r="AO87" s="206">
        <v>21</v>
      </c>
    </row>
    <row r="88" spans="30:41" ht="12.75">
      <c r="AD88" s="213">
        <v>38270.697916666664</v>
      </c>
      <c r="AE88" s="206">
        <f t="shared" si="4"/>
        <v>29.99999767586925</v>
      </c>
      <c r="AF88" s="209">
        <v>100</v>
      </c>
      <c r="AG88" s="206">
        <f t="shared" si="5"/>
        <v>2.999999767586925</v>
      </c>
      <c r="AH88" s="206">
        <f>SUM(AG$6:AG88)</f>
        <v>3878.9997003940875</v>
      </c>
      <c r="AI88" s="206">
        <f t="shared" si="6"/>
        <v>215.49998335522707</v>
      </c>
      <c r="AJ88" s="205">
        <v>1.21</v>
      </c>
      <c r="AK88" s="205">
        <v>36.97</v>
      </c>
      <c r="AL88" s="206">
        <v>-15.8</v>
      </c>
      <c r="AM88" s="206">
        <v>25.4</v>
      </c>
      <c r="AN88" s="206">
        <v>35</v>
      </c>
      <c r="AO88" s="206">
        <v>21</v>
      </c>
    </row>
    <row r="89" spans="30:41" ht="12.75">
      <c r="AD89" s="213">
        <v>38270.708333333336</v>
      </c>
      <c r="AE89" s="206">
        <f t="shared" si="4"/>
        <v>14.999998848412002</v>
      </c>
      <c r="AF89" s="209">
        <v>100</v>
      </c>
      <c r="AG89" s="206">
        <f t="shared" si="5"/>
        <v>1.4999998848412002</v>
      </c>
      <c r="AH89" s="206">
        <f>SUM(AG$6:AG89)</f>
        <v>3880.4997002789287</v>
      </c>
      <c r="AI89" s="206">
        <f t="shared" si="6"/>
        <v>215.58331668216272</v>
      </c>
      <c r="AJ89" s="205">
        <v>1.21</v>
      </c>
      <c r="AK89" s="205">
        <v>36.57</v>
      </c>
      <c r="AL89" s="206">
        <v>-15.9</v>
      </c>
      <c r="AM89" s="206">
        <v>25.3</v>
      </c>
      <c r="AN89" s="206">
        <v>35.5</v>
      </c>
      <c r="AO89" s="206">
        <v>21</v>
      </c>
    </row>
    <row r="90" spans="30:41" ht="12.75">
      <c r="AD90" s="213">
        <v>38270.71875</v>
      </c>
      <c r="AE90" s="206">
        <f t="shared" si="4"/>
        <v>14.999998837934625</v>
      </c>
      <c r="AF90" s="209">
        <v>100</v>
      </c>
      <c r="AG90" s="206">
        <f t="shared" si="5"/>
        <v>1.4999998837934625</v>
      </c>
      <c r="AH90" s="206">
        <f>SUM(AG$6:AG90)</f>
        <v>3881.999700162722</v>
      </c>
      <c r="AI90" s="206">
        <f t="shared" si="6"/>
        <v>215.66665000904013</v>
      </c>
      <c r="AJ90" s="205">
        <v>1.21</v>
      </c>
      <c r="AK90" s="205">
        <v>35.6</v>
      </c>
      <c r="AL90" s="206">
        <v>-15.9</v>
      </c>
      <c r="AM90" s="206">
        <v>25.2</v>
      </c>
      <c r="AN90" s="206">
        <v>35.5</v>
      </c>
      <c r="AO90" s="206">
        <v>20.5</v>
      </c>
    </row>
    <row r="91" spans="30:41" ht="12.75">
      <c r="AD91" s="213">
        <v>38270.729166666664</v>
      </c>
      <c r="AE91" s="206">
        <f t="shared" si="4"/>
        <v>14.999998837934625</v>
      </c>
      <c r="AF91" s="209">
        <v>100</v>
      </c>
      <c r="AG91" s="206">
        <f t="shared" si="5"/>
        <v>1.4999998837934625</v>
      </c>
      <c r="AH91" s="206">
        <f>SUM(AG$6:AG91)</f>
        <v>3883.4997000465155</v>
      </c>
      <c r="AI91" s="206">
        <f t="shared" si="6"/>
        <v>215.74998333591753</v>
      </c>
      <c r="AJ91" s="205">
        <v>1.23</v>
      </c>
      <c r="AK91" s="205">
        <v>36.08</v>
      </c>
      <c r="AL91" s="206">
        <v>-15.9</v>
      </c>
      <c r="AM91" s="206">
        <v>25.4</v>
      </c>
      <c r="AN91" s="206">
        <v>36</v>
      </c>
      <c r="AO91" s="206">
        <v>21.5</v>
      </c>
    </row>
    <row r="92" spans="30:41" ht="12.75">
      <c r="AD92" s="213">
        <v>38270.729166666664</v>
      </c>
      <c r="AE92" s="206">
        <f t="shared" si="4"/>
        <v>0</v>
      </c>
      <c r="AF92" s="215">
        <v>60</v>
      </c>
      <c r="AG92" s="206">
        <f t="shared" si="5"/>
        <v>0</v>
      </c>
      <c r="AH92" s="206">
        <f>SUM(AG$6:AG92)</f>
        <v>3883.4997000465155</v>
      </c>
      <c r="AI92" s="206">
        <f t="shared" si="6"/>
        <v>215.74998333591753</v>
      </c>
      <c r="AJ92" s="205">
        <v>0.97</v>
      </c>
      <c r="AK92" s="205">
        <v>36.57</v>
      </c>
      <c r="AL92" s="206">
        <v>-15.8</v>
      </c>
      <c r="AM92" s="206">
        <v>25.5</v>
      </c>
      <c r="AN92" s="206">
        <v>36</v>
      </c>
      <c r="AO92" s="206">
        <v>21.5</v>
      </c>
    </row>
    <row r="93" spans="30:41" ht="12.75">
      <c r="AD93" s="213">
        <v>38270.739583333336</v>
      </c>
      <c r="AE93" s="206">
        <f t="shared" si="4"/>
        <v>14.999998848412002</v>
      </c>
      <c r="AF93" s="209">
        <v>60</v>
      </c>
      <c r="AG93" s="206">
        <f t="shared" si="5"/>
        <v>0.8999999309047202</v>
      </c>
      <c r="AH93" s="206">
        <f>SUM(AG$6:AG93)</f>
        <v>3884.3996999774204</v>
      </c>
      <c r="AI93" s="206">
        <f t="shared" si="6"/>
        <v>215.7999833320789</v>
      </c>
      <c r="AJ93" s="205">
        <v>0.89</v>
      </c>
      <c r="AK93" s="205">
        <v>37.45</v>
      </c>
      <c r="AL93" s="206">
        <v>-15.6</v>
      </c>
      <c r="AM93" s="206">
        <v>25.9</v>
      </c>
      <c r="AN93" s="206">
        <v>36.5</v>
      </c>
      <c r="AO93" s="206">
        <v>21.5</v>
      </c>
    </row>
    <row r="94" spans="30:41" ht="12.75">
      <c r="AD94" s="213">
        <v>38270.75</v>
      </c>
      <c r="AE94" s="206">
        <f t="shared" si="4"/>
        <v>14.999998837934625</v>
      </c>
      <c r="AF94" s="209">
        <v>60</v>
      </c>
      <c r="AG94" s="206">
        <f t="shared" si="5"/>
        <v>0.8999999302760775</v>
      </c>
      <c r="AH94" s="206">
        <f>SUM(AG$6:AG94)</f>
        <v>3885.2996999076963</v>
      </c>
      <c r="AI94" s="206">
        <f t="shared" si="6"/>
        <v>215.84998332820535</v>
      </c>
      <c r="AJ94" s="205">
        <v>0.89</v>
      </c>
      <c r="AK94" s="205">
        <v>38.82</v>
      </c>
      <c r="AL94" s="206">
        <v>-15.6</v>
      </c>
      <c r="AM94" s="206">
        <v>26.1</v>
      </c>
      <c r="AN94" s="206">
        <v>36</v>
      </c>
      <c r="AO94" s="206">
        <v>22.5</v>
      </c>
    </row>
    <row r="95" spans="30:41" ht="12.75">
      <c r="AD95" s="213">
        <v>38270.760416666664</v>
      </c>
      <c r="AE95" s="206">
        <f t="shared" si="4"/>
        <v>14.999998837934625</v>
      </c>
      <c r="AF95" s="209">
        <v>60</v>
      </c>
      <c r="AG95" s="206">
        <f t="shared" si="5"/>
        <v>0.8999999302760775</v>
      </c>
      <c r="AH95" s="206">
        <f>SUM(AG$6:AG95)</f>
        <v>3886.1996998379723</v>
      </c>
      <c r="AI95" s="206">
        <f t="shared" si="6"/>
        <v>215.8999833243318</v>
      </c>
      <c r="AJ95" s="205">
        <v>0.84</v>
      </c>
      <c r="AK95" s="205">
        <v>38.82</v>
      </c>
      <c r="AL95" s="206">
        <v>-15.6</v>
      </c>
      <c r="AM95" s="206">
        <v>25.9</v>
      </c>
      <c r="AN95" s="206">
        <v>36</v>
      </c>
      <c r="AO95" s="206">
        <v>21</v>
      </c>
    </row>
    <row r="96" spans="30:41" ht="12.75">
      <c r="AD96" s="213">
        <v>38270.770833333336</v>
      </c>
      <c r="AE96" s="206">
        <f t="shared" si="4"/>
        <v>14.999998848412002</v>
      </c>
      <c r="AF96" s="209">
        <v>60</v>
      </c>
      <c r="AG96" s="206">
        <f t="shared" si="5"/>
        <v>0.8999999309047202</v>
      </c>
      <c r="AH96" s="206">
        <f>SUM(AG$6:AG96)</f>
        <v>3887.099699768877</v>
      </c>
      <c r="AI96" s="206">
        <f t="shared" si="6"/>
        <v>215.94998332049317</v>
      </c>
      <c r="AJ96" s="205">
        <v>0.84</v>
      </c>
      <c r="AK96" s="205">
        <v>37.94</v>
      </c>
      <c r="AL96" s="206">
        <v>-15.7</v>
      </c>
      <c r="AM96" s="206">
        <v>25.6</v>
      </c>
      <c r="AN96" s="206">
        <v>36</v>
      </c>
      <c r="AO96" s="206">
        <v>21</v>
      </c>
    </row>
    <row r="97" spans="30:41" ht="12.75">
      <c r="AD97" s="213">
        <v>38270.791666666664</v>
      </c>
      <c r="AE97" s="206">
        <f t="shared" si="4"/>
        <v>29.99999767586925</v>
      </c>
      <c r="AF97" s="209">
        <v>60</v>
      </c>
      <c r="AG97" s="206">
        <f t="shared" si="5"/>
        <v>1.799999860552155</v>
      </c>
      <c r="AH97" s="206">
        <f>SUM(AG$6:AG97)</f>
        <v>3888.8996996294295</v>
      </c>
      <c r="AI97" s="206">
        <f t="shared" si="6"/>
        <v>216.0499833127461</v>
      </c>
      <c r="AJ97" s="205">
        <v>0.83</v>
      </c>
      <c r="AK97" s="205">
        <v>36.57</v>
      </c>
      <c r="AL97" s="206">
        <v>-15.8</v>
      </c>
      <c r="AM97" s="206">
        <v>25.3</v>
      </c>
      <c r="AN97" s="206">
        <v>35</v>
      </c>
      <c r="AO97" s="206">
        <v>21</v>
      </c>
    </row>
    <row r="98" spans="30:41" ht="12.75">
      <c r="AD98" s="213">
        <v>38270.79861111111</v>
      </c>
      <c r="AE98" s="206">
        <f t="shared" si="4"/>
        <v>9.999999228782208</v>
      </c>
      <c r="AF98" s="209">
        <v>60</v>
      </c>
      <c r="AG98" s="206">
        <f t="shared" si="5"/>
        <v>0.5999999537269325</v>
      </c>
      <c r="AH98" s="206">
        <f>SUM(AG$6:AG98)</f>
        <v>3889.4996995831566</v>
      </c>
      <c r="AI98" s="206">
        <f t="shared" si="6"/>
        <v>216.0833166435087</v>
      </c>
      <c r="AJ98" s="205">
        <v>0.84</v>
      </c>
      <c r="AK98" s="205">
        <v>36.08</v>
      </c>
      <c r="AL98" s="206">
        <v>-15.8</v>
      </c>
      <c r="AM98" s="206">
        <v>25.3</v>
      </c>
      <c r="AN98" s="206">
        <v>36</v>
      </c>
      <c r="AO98" s="206">
        <v>21</v>
      </c>
    </row>
    <row r="99" spans="30:41" ht="12.75">
      <c r="AD99" s="213">
        <v>38270.8125</v>
      </c>
      <c r="AE99" s="206">
        <f t="shared" si="4"/>
        <v>19.999998457564416</v>
      </c>
      <c r="AF99" s="209">
        <v>60</v>
      </c>
      <c r="AG99" s="206">
        <f t="shared" si="5"/>
        <v>1.199999907453865</v>
      </c>
      <c r="AH99" s="206">
        <f>SUM(AG$6:AG99)</f>
        <v>3890.6996994906103</v>
      </c>
      <c r="AI99" s="206">
        <f t="shared" si="6"/>
        <v>216.1499833050339</v>
      </c>
      <c r="AJ99" s="205">
        <v>0.86</v>
      </c>
      <c r="AK99" s="205">
        <v>36.97</v>
      </c>
      <c r="AL99" s="206">
        <v>-15.6</v>
      </c>
      <c r="AM99" s="206">
        <v>25.9</v>
      </c>
      <c r="AN99" s="206">
        <v>36.5</v>
      </c>
      <c r="AO99" s="206">
        <v>21</v>
      </c>
    </row>
    <row r="100" spans="30:41" ht="12.75">
      <c r="AD100" s="213">
        <v>38270.833333333336</v>
      </c>
      <c r="AE100" s="206">
        <f t="shared" si="4"/>
        <v>29.999997686346628</v>
      </c>
      <c r="AF100" s="209">
        <v>60</v>
      </c>
      <c r="AG100" s="206">
        <f t="shared" si="5"/>
        <v>1.7999998611807977</v>
      </c>
      <c r="AH100" s="206">
        <f>SUM(AG$6:AG100)</f>
        <v>3892.499699351791</v>
      </c>
      <c r="AI100" s="206">
        <f t="shared" si="6"/>
        <v>216.24998329732173</v>
      </c>
      <c r="AJ100" s="205">
        <v>0.83</v>
      </c>
      <c r="AK100" s="205">
        <v>37.94</v>
      </c>
      <c r="AL100" s="206">
        <v>-15.7</v>
      </c>
      <c r="AM100" s="206">
        <v>25.7</v>
      </c>
      <c r="AN100" s="206">
        <v>36</v>
      </c>
      <c r="AO100" s="206">
        <v>21</v>
      </c>
    </row>
    <row r="101" spans="30:41" ht="12.75">
      <c r="AD101" s="214">
        <v>38271.375</v>
      </c>
      <c r="AE101" s="206">
        <f t="shared" si="4"/>
        <v>779.9999397507158</v>
      </c>
      <c r="AF101" s="209">
        <v>60</v>
      </c>
      <c r="AG101" s="206">
        <f t="shared" si="5"/>
        <v>46.799996385042945</v>
      </c>
      <c r="AH101" s="206">
        <f>SUM(AG$6:AG101)</f>
        <v>3939.299695736834</v>
      </c>
      <c r="AI101" s="206">
        <f t="shared" si="6"/>
        <v>218.84998309649077</v>
      </c>
      <c r="AJ101" s="205">
        <v>0.83</v>
      </c>
      <c r="AK101" s="205">
        <v>32.62</v>
      </c>
      <c r="AL101" s="206">
        <v>-15.9</v>
      </c>
      <c r="AM101" s="206">
        <v>25</v>
      </c>
      <c r="AN101" s="206">
        <v>33</v>
      </c>
      <c r="AO101" s="206">
        <v>20.5</v>
      </c>
    </row>
    <row r="102" spans="30:41" ht="12.75">
      <c r="AD102" s="213">
        <v>38271.395833333336</v>
      </c>
      <c r="AE102" s="206">
        <f t="shared" si="4"/>
        <v>29.999997686346628</v>
      </c>
      <c r="AF102" s="209">
        <v>60</v>
      </c>
      <c r="AG102" s="206">
        <f t="shared" si="5"/>
        <v>1.7999998611807977</v>
      </c>
      <c r="AH102" s="206">
        <f>SUM(AG$6:AG102)</f>
        <v>3941.099695598015</v>
      </c>
      <c r="AI102" s="206">
        <f t="shared" si="6"/>
        <v>218.9499830887786</v>
      </c>
      <c r="AJ102" s="205">
        <v>0.88</v>
      </c>
      <c r="AK102" s="205">
        <v>33.91</v>
      </c>
      <c r="AL102" s="206">
        <v>-15.7</v>
      </c>
      <c r="AM102" s="206">
        <v>25.8</v>
      </c>
      <c r="AN102" s="206">
        <v>34.5</v>
      </c>
      <c r="AO102" s="206">
        <v>21</v>
      </c>
    </row>
    <row r="103" spans="30:41" ht="12.75">
      <c r="AD103" s="213">
        <v>38271.4375</v>
      </c>
      <c r="AE103" s="206">
        <f t="shared" si="4"/>
        <v>59.99999536221588</v>
      </c>
      <c r="AF103" s="209">
        <v>60</v>
      </c>
      <c r="AG103" s="206">
        <f t="shared" si="5"/>
        <v>3.599999721732953</v>
      </c>
      <c r="AH103" s="206">
        <f>SUM(AG$6:AG103)</f>
        <v>3944.6996953197477</v>
      </c>
      <c r="AI103" s="206">
        <f t="shared" si="6"/>
        <v>219.1499830733193</v>
      </c>
      <c r="AJ103" s="205">
        <v>0.84</v>
      </c>
      <c r="AK103" s="205">
        <v>33.91</v>
      </c>
      <c r="AL103" s="206">
        <v>-15.8</v>
      </c>
      <c r="AM103" s="206">
        <v>25.5</v>
      </c>
      <c r="AN103" s="206">
        <v>33.5</v>
      </c>
      <c r="AO103" s="206">
        <v>21</v>
      </c>
    </row>
    <row r="104" spans="30:41" ht="12.75">
      <c r="AD104" s="213">
        <v>38271.458333333336</v>
      </c>
      <c r="AE104" s="206">
        <f t="shared" si="4"/>
        <v>29.999997686346628</v>
      </c>
      <c r="AF104" s="209">
        <v>60</v>
      </c>
      <c r="AG104" s="206">
        <f t="shared" si="5"/>
        <v>1.7999998611807977</v>
      </c>
      <c r="AH104" s="206">
        <f>SUM(AG$6:AG104)</f>
        <v>3946.4996951809285</v>
      </c>
      <c r="AI104" s="206">
        <f t="shared" si="6"/>
        <v>219.24998306560713</v>
      </c>
      <c r="AJ104" s="205">
        <v>0.88</v>
      </c>
      <c r="AK104" s="205">
        <v>35.2</v>
      </c>
      <c r="AL104" s="206">
        <v>-15.6</v>
      </c>
      <c r="AM104" s="206">
        <v>26.1</v>
      </c>
      <c r="AN104" s="206">
        <v>34</v>
      </c>
      <c r="AO104" s="206">
        <v>21.5</v>
      </c>
    </row>
    <row r="105" spans="30:41" ht="12.75">
      <c r="AD105" s="213">
        <v>38271.5</v>
      </c>
      <c r="AE105" s="206">
        <f t="shared" si="4"/>
        <v>59.99999536221588</v>
      </c>
      <c r="AF105" s="209">
        <v>60</v>
      </c>
      <c r="AG105" s="206">
        <f t="shared" si="5"/>
        <v>3.599999721732953</v>
      </c>
      <c r="AH105" s="206">
        <f>SUM(AG$6:AG105)</f>
        <v>3950.099694902661</v>
      </c>
      <c r="AI105" s="206">
        <f t="shared" si="6"/>
        <v>219.44998305014784</v>
      </c>
      <c r="AJ105" s="205">
        <v>0.91</v>
      </c>
      <c r="AK105" s="205">
        <v>34.31</v>
      </c>
      <c r="AL105" s="206">
        <v>-15.7</v>
      </c>
      <c r="AM105" s="206">
        <v>25.7</v>
      </c>
      <c r="AN105" s="206">
        <v>33.5</v>
      </c>
      <c r="AO105" s="206">
        <v>21</v>
      </c>
    </row>
    <row r="106" spans="30:41" ht="12.75">
      <c r="AD106" s="213">
        <v>38271.541666666664</v>
      </c>
      <c r="AE106" s="206">
        <f t="shared" si="4"/>
        <v>59.99999536221588</v>
      </c>
      <c r="AF106" s="209">
        <v>60</v>
      </c>
      <c r="AG106" s="206">
        <f t="shared" si="5"/>
        <v>3.599999721732953</v>
      </c>
      <c r="AH106" s="206">
        <f>SUM(AG$6:AG106)</f>
        <v>3953.699694624394</v>
      </c>
      <c r="AI106" s="206">
        <f t="shared" si="6"/>
        <v>219.64998303468855</v>
      </c>
      <c r="AJ106" s="205">
        <v>0.95</v>
      </c>
      <c r="AK106" s="205">
        <v>33.51</v>
      </c>
      <c r="AL106" s="206">
        <v>-15.7</v>
      </c>
      <c r="AM106" s="206">
        <v>25.8</v>
      </c>
      <c r="AN106" s="206">
        <v>33.5</v>
      </c>
      <c r="AO106" s="206">
        <v>21</v>
      </c>
    </row>
    <row r="107" spans="30:41" ht="12.75">
      <c r="AD107" s="213">
        <v>38271.583333333336</v>
      </c>
      <c r="AE107" s="206">
        <f t="shared" si="4"/>
        <v>59.999995372693256</v>
      </c>
      <c r="AF107" s="209">
        <v>60</v>
      </c>
      <c r="AG107" s="206">
        <f t="shared" si="5"/>
        <v>3.5999997223615954</v>
      </c>
      <c r="AH107" s="206">
        <f>SUM(AG$6:AG107)</f>
        <v>3957.2996943467556</v>
      </c>
      <c r="AI107" s="206">
        <f t="shared" si="6"/>
        <v>219.8499830192642</v>
      </c>
      <c r="AJ107" s="205">
        <v>0.94</v>
      </c>
      <c r="AK107" s="205">
        <v>34.31</v>
      </c>
      <c r="AL107" s="206">
        <v>-15.7</v>
      </c>
      <c r="AM107" s="206">
        <v>25.6</v>
      </c>
      <c r="AN107" s="206">
        <v>33.5</v>
      </c>
      <c r="AO107" s="206">
        <v>21</v>
      </c>
    </row>
    <row r="108" spans="30:41" ht="12.75">
      <c r="AD108" s="213">
        <v>38271.666666666664</v>
      </c>
      <c r="AE108" s="206">
        <f t="shared" si="4"/>
        <v>119.99999072443175</v>
      </c>
      <c r="AF108" s="209">
        <v>60</v>
      </c>
      <c r="AG108" s="206">
        <f t="shared" si="5"/>
        <v>7.199999443465906</v>
      </c>
      <c r="AH108" s="206">
        <f>SUM(AG$6:AG108)</f>
        <v>3964.4996937902215</v>
      </c>
      <c r="AI108" s="206">
        <f t="shared" si="6"/>
        <v>220.24998298834564</v>
      </c>
      <c r="AJ108" s="205">
        <v>0.94</v>
      </c>
      <c r="AK108" s="205">
        <v>31.81</v>
      </c>
      <c r="AL108" s="206">
        <v>-15.8</v>
      </c>
      <c r="AM108" s="206">
        <v>25.3</v>
      </c>
      <c r="AN108" s="206">
        <v>33.5</v>
      </c>
      <c r="AO108" s="206">
        <v>21</v>
      </c>
    </row>
    <row r="109" spans="30:41" ht="12.75">
      <c r="AD109" s="213">
        <v>38271.708333333336</v>
      </c>
      <c r="AE109" s="206">
        <f t="shared" si="4"/>
        <v>59.999995372693256</v>
      </c>
      <c r="AF109" s="209">
        <v>60</v>
      </c>
      <c r="AG109" s="206">
        <f t="shared" si="5"/>
        <v>3.5999997223615954</v>
      </c>
      <c r="AH109" s="206">
        <f>SUM(AG$6:AG109)</f>
        <v>3968.099693512583</v>
      </c>
      <c r="AI109" s="206">
        <f t="shared" si="6"/>
        <v>220.44998297292128</v>
      </c>
      <c r="AJ109" s="205">
        <v>0.95</v>
      </c>
      <c r="AK109" s="205">
        <v>31.81</v>
      </c>
      <c r="AL109" s="206">
        <v>-15.8</v>
      </c>
      <c r="AM109" s="206">
        <v>25.5</v>
      </c>
      <c r="AN109" s="206">
        <v>33.5</v>
      </c>
      <c r="AO109" s="206">
        <v>21</v>
      </c>
    </row>
    <row r="110" spans="30:41" ht="12.75">
      <c r="AD110" s="214">
        <v>38272.395833333336</v>
      </c>
      <c r="AE110" s="206">
        <f t="shared" si="4"/>
        <v>989.9999235341875</v>
      </c>
      <c r="AF110" s="209">
        <v>60</v>
      </c>
      <c r="AG110" s="206">
        <f t="shared" si="5"/>
        <v>59.39999541205125</v>
      </c>
      <c r="AH110" s="206">
        <f>SUM(AG$6:AG110)</f>
        <v>4027.4996889246345</v>
      </c>
      <c r="AI110" s="206">
        <f t="shared" si="6"/>
        <v>223.74998271803526</v>
      </c>
      <c r="AJ110" s="205">
        <v>0.96</v>
      </c>
      <c r="AK110" s="205">
        <v>29.88</v>
      </c>
      <c r="AL110" s="206">
        <v>-15.6</v>
      </c>
      <c r="AM110" s="206">
        <v>26.3</v>
      </c>
      <c r="AN110" s="206">
        <v>32</v>
      </c>
      <c r="AO110" s="206">
        <v>21</v>
      </c>
    </row>
    <row r="111" spans="30:41" ht="12.75">
      <c r="AD111" s="213">
        <v>38272.416666666664</v>
      </c>
      <c r="AE111" s="206">
        <f t="shared" si="4"/>
        <v>29.99999767586925</v>
      </c>
      <c r="AF111" s="209">
        <v>60</v>
      </c>
      <c r="AG111" s="206">
        <f t="shared" si="5"/>
        <v>1.799999860552155</v>
      </c>
      <c r="AH111" s="206">
        <f>SUM(AG$6:AG111)</f>
        <v>4029.299688785187</v>
      </c>
      <c r="AI111" s="206">
        <f t="shared" si="6"/>
        <v>223.84998271028815</v>
      </c>
      <c r="AJ111" s="205">
        <v>0.95</v>
      </c>
      <c r="AK111" s="205">
        <v>28.43</v>
      </c>
      <c r="AL111" s="206">
        <v>-15.8</v>
      </c>
      <c r="AM111" s="206">
        <v>25.7</v>
      </c>
      <c r="AN111" s="206">
        <v>32</v>
      </c>
      <c r="AO111" s="206">
        <v>21</v>
      </c>
    </row>
    <row r="112" spans="30:41" ht="12.75">
      <c r="AD112" s="213">
        <v>38272.479166666664</v>
      </c>
      <c r="AE112" s="206">
        <f t="shared" si="4"/>
        <v>89.9999930485625</v>
      </c>
      <c r="AF112" s="209">
        <v>60</v>
      </c>
      <c r="AG112" s="206">
        <f t="shared" si="5"/>
        <v>5.3999995829137495</v>
      </c>
      <c r="AH112" s="206">
        <f>SUM(AG$6:AG112)</f>
        <v>4034.6996883681004</v>
      </c>
      <c r="AI112" s="206">
        <f t="shared" si="6"/>
        <v>224.14998268711668</v>
      </c>
      <c r="AJ112" s="205">
        <v>0.95</v>
      </c>
      <c r="AK112" s="205">
        <v>29.16</v>
      </c>
      <c r="AL112" s="206">
        <v>-15.6</v>
      </c>
      <c r="AM112" s="206">
        <v>26</v>
      </c>
      <c r="AN112" s="206">
        <v>32</v>
      </c>
      <c r="AO112" s="206">
        <v>21</v>
      </c>
    </row>
    <row r="113" spans="30:41" ht="12.75">
      <c r="AD113" s="213">
        <v>38272.5</v>
      </c>
      <c r="AE113" s="206">
        <f t="shared" si="4"/>
        <v>29.999997686346628</v>
      </c>
      <c r="AF113" s="209">
        <v>60</v>
      </c>
      <c r="AG113" s="206">
        <f t="shared" si="5"/>
        <v>1.7999998611807977</v>
      </c>
      <c r="AH113" s="206">
        <f>SUM(AG$6:AG113)</f>
        <v>4036.499688229281</v>
      </c>
      <c r="AI113" s="206">
        <f t="shared" si="6"/>
        <v>224.24998267940452</v>
      </c>
      <c r="AJ113" s="205">
        <v>0.94</v>
      </c>
      <c r="AK113" s="205">
        <v>27.71</v>
      </c>
      <c r="AL113" s="206">
        <v>-15.8</v>
      </c>
      <c r="AM113" s="206">
        <v>25.6</v>
      </c>
      <c r="AN113" s="206">
        <v>32</v>
      </c>
      <c r="AO113" s="206">
        <v>21</v>
      </c>
    </row>
    <row r="114" spans="30:41" ht="12.75">
      <c r="AD114" s="213">
        <v>38272.520833333336</v>
      </c>
      <c r="AE114" s="206">
        <f t="shared" si="4"/>
        <v>29.999997686346628</v>
      </c>
      <c r="AF114" s="209">
        <v>60</v>
      </c>
      <c r="AG114" s="206">
        <f t="shared" si="5"/>
        <v>1.7999998611807977</v>
      </c>
      <c r="AH114" s="206">
        <f>SUM(AG$6:AG114)</f>
        <v>4038.299688090462</v>
      </c>
      <c r="AI114" s="206">
        <f t="shared" si="6"/>
        <v>224.34998267169235</v>
      </c>
      <c r="AJ114" s="205">
        <v>0.95</v>
      </c>
      <c r="AK114" s="205">
        <v>26.66</v>
      </c>
      <c r="AL114" s="206">
        <v>-15.3</v>
      </c>
      <c r="AM114" s="206">
        <v>25.3</v>
      </c>
      <c r="AN114" s="206">
        <v>32</v>
      </c>
      <c r="AO114" s="206">
        <v>21</v>
      </c>
    </row>
    <row r="115" spans="30:41" ht="12.75">
      <c r="AD115" s="213">
        <v>38272.520833333336</v>
      </c>
      <c r="AE115" s="206">
        <f t="shared" si="4"/>
        <v>0</v>
      </c>
      <c r="AF115" s="215">
        <v>0</v>
      </c>
      <c r="AG115" s="206">
        <f t="shared" si="5"/>
        <v>0</v>
      </c>
      <c r="AH115" s="206">
        <f>SUM(AG$6:AG115)</f>
        <v>4038.299688090462</v>
      </c>
      <c r="AI115" s="206">
        <f t="shared" si="6"/>
        <v>224.34998267169235</v>
      </c>
      <c r="AJ115" s="205">
        <v>0.05</v>
      </c>
      <c r="AK115" s="205">
        <v>26.66</v>
      </c>
      <c r="AL115" s="206">
        <v>-15.3</v>
      </c>
      <c r="AM115" s="206">
        <v>25.4</v>
      </c>
      <c r="AN115" s="206">
        <v>32</v>
      </c>
      <c r="AO115" s="206">
        <v>21</v>
      </c>
    </row>
    <row r="116" spans="30:41" ht="12.75">
      <c r="AD116" s="213">
        <v>38272.572916666664</v>
      </c>
      <c r="AE116" s="206">
        <f t="shared" si="4"/>
        <v>74.9999942001505</v>
      </c>
      <c r="AF116" s="209">
        <v>0</v>
      </c>
      <c r="AG116" s="206">
        <f t="shared" si="5"/>
        <v>0</v>
      </c>
      <c r="AH116" s="206">
        <f>SUM(AG$6:AG116)</f>
        <v>4038.299688090462</v>
      </c>
      <c r="AI116" s="206">
        <f t="shared" si="6"/>
        <v>224.34998267169235</v>
      </c>
      <c r="AJ116" s="205">
        <v>0.05</v>
      </c>
      <c r="AK116" s="205">
        <v>29.88</v>
      </c>
      <c r="AL116" s="206">
        <v>-11.3</v>
      </c>
      <c r="AM116" s="206">
        <v>26.2</v>
      </c>
      <c r="AN116" s="206">
        <v>33</v>
      </c>
      <c r="AO116" s="206">
        <v>21</v>
      </c>
    </row>
    <row r="117" spans="30:41" ht="12.75">
      <c r="AD117" s="213">
        <v>38272.583333333336</v>
      </c>
      <c r="AE117" s="206">
        <f t="shared" si="4"/>
        <v>14.999998848412002</v>
      </c>
      <c r="AF117" s="209">
        <v>0</v>
      </c>
      <c r="AG117" s="206">
        <f t="shared" si="5"/>
        <v>0</v>
      </c>
      <c r="AH117" s="206">
        <f>SUM(AG$6:AG117)</f>
        <v>4038.299688090462</v>
      </c>
      <c r="AI117" s="206">
        <f t="shared" si="6"/>
        <v>224.34998267169235</v>
      </c>
      <c r="AJ117" s="205">
        <v>0.07</v>
      </c>
      <c r="AK117" s="205">
        <v>31.81</v>
      </c>
      <c r="AL117" s="206">
        <v>-10.1</v>
      </c>
      <c r="AM117" s="206">
        <v>26.3</v>
      </c>
      <c r="AN117" s="206">
        <v>33</v>
      </c>
      <c r="AO117" s="206">
        <v>21</v>
      </c>
    </row>
    <row r="118" spans="30:41" ht="12.75">
      <c r="AD118" s="213">
        <v>38272.59375</v>
      </c>
      <c r="AE118" s="206">
        <f t="shared" si="4"/>
        <v>14.999998837934625</v>
      </c>
      <c r="AF118" s="209">
        <v>0</v>
      </c>
      <c r="AG118" s="206">
        <f t="shared" si="5"/>
        <v>0</v>
      </c>
      <c r="AH118" s="206">
        <f>SUM(AG$6:AG118)</f>
        <v>4038.299688090462</v>
      </c>
      <c r="AI118" s="206">
        <f t="shared" si="6"/>
        <v>224.34998267169235</v>
      </c>
      <c r="AJ118" s="205">
        <v>0.06</v>
      </c>
      <c r="AK118" s="205">
        <v>45.67</v>
      </c>
      <c r="AL118" s="206">
        <v>-8.8</v>
      </c>
      <c r="AM118" s="206">
        <v>26</v>
      </c>
      <c r="AN118" s="206">
        <v>33</v>
      </c>
      <c r="AO118" s="206">
        <v>21</v>
      </c>
    </row>
    <row r="119" spans="30:41" ht="12.75">
      <c r="AD119" s="213">
        <v>38272.604166666664</v>
      </c>
      <c r="AE119" s="206">
        <f t="shared" si="4"/>
        <v>14.999998837934625</v>
      </c>
      <c r="AF119" s="209">
        <v>0</v>
      </c>
      <c r="AG119" s="206">
        <f t="shared" si="5"/>
        <v>0</v>
      </c>
      <c r="AH119" s="206">
        <f>SUM(AG$6:AG119)</f>
        <v>4038.299688090462</v>
      </c>
      <c r="AI119" s="206">
        <f t="shared" si="6"/>
        <v>224.34998267169235</v>
      </c>
      <c r="AJ119" s="205">
        <v>0.07</v>
      </c>
      <c r="AK119" s="205">
        <v>50.91</v>
      </c>
      <c r="AL119" s="206">
        <v>-8.1</v>
      </c>
      <c r="AM119" s="206">
        <v>25.8</v>
      </c>
      <c r="AN119" s="206">
        <v>32.5</v>
      </c>
      <c r="AO119" s="206">
        <v>21</v>
      </c>
    </row>
    <row r="120" spans="30:41" ht="12.75">
      <c r="AD120" s="213">
        <v>38272.614583333336</v>
      </c>
      <c r="AE120" s="206">
        <f t="shared" si="4"/>
        <v>14.999998848412002</v>
      </c>
      <c r="AF120" s="209">
        <v>0</v>
      </c>
      <c r="AG120" s="206">
        <f t="shared" si="5"/>
        <v>0</v>
      </c>
      <c r="AH120" s="206">
        <f>SUM(AG$6:AG120)</f>
        <v>4038.299688090462</v>
      </c>
      <c r="AI120" s="206">
        <f t="shared" si="6"/>
        <v>224.34998267169235</v>
      </c>
      <c r="AJ120" s="205">
        <v>0.06</v>
      </c>
      <c r="AK120" s="205">
        <v>56.87</v>
      </c>
      <c r="AL120" s="206">
        <v>-7.9</v>
      </c>
      <c r="AM120" s="206">
        <v>25.7</v>
      </c>
      <c r="AN120" s="206">
        <v>32.5</v>
      </c>
      <c r="AO120" s="206">
        <v>21</v>
      </c>
    </row>
    <row r="121" spans="30:41" ht="12.75">
      <c r="AD121" s="213">
        <v>38272.625</v>
      </c>
      <c r="AE121" s="206">
        <f t="shared" si="4"/>
        <v>14.999998837934625</v>
      </c>
      <c r="AF121" s="209">
        <v>0</v>
      </c>
      <c r="AG121" s="206">
        <f t="shared" si="5"/>
        <v>0</v>
      </c>
      <c r="AH121" s="206">
        <f>SUM(AG$6:AG121)</f>
        <v>4038.299688090462</v>
      </c>
      <c r="AI121" s="206">
        <f t="shared" si="6"/>
        <v>224.34998267169235</v>
      </c>
      <c r="AJ121" s="205">
        <v>0.06</v>
      </c>
      <c r="AK121" s="205">
        <v>60.33</v>
      </c>
      <c r="AL121" s="206">
        <v>-7</v>
      </c>
      <c r="AM121" s="206">
        <v>25.6</v>
      </c>
      <c r="AN121" s="206">
        <v>33</v>
      </c>
      <c r="AO121" s="206">
        <v>21.5</v>
      </c>
    </row>
    <row r="122" spans="30:41" ht="12.75">
      <c r="AD122" s="213">
        <v>38272.625</v>
      </c>
      <c r="AE122" s="206">
        <f t="shared" si="4"/>
        <v>0</v>
      </c>
      <c r="AF122" s="215">
        <v>100</v>
      </c>
      <c r="AG122" s="206">
        <f t="shared" si="5"/>
        <v>0</v>
      </c>
      <c r="AH122" s="206">
        <f>SUM(AG$6:AG122)</f>
        <v>4038.299688090462</v>
      </c>
      <c r="AI122" s="206">
        <f t="shared" si="6"/>
        <v>224.34998267169235</v>
      </c>
      <c r="AJ122" s="205">
        <v>0.99</v>
      </c>
      <c r="AK122" s="205">
        <v>36.97</v>
      </c>
      <c r="AL122" s="206">
        <v>-14</v>
      </c>
      <c r="AM122" s="206">
        <v>25.6</v>
      </c>
      <c r="AN122" s="206">
        <v>33</v>
      </c>
      <c r="AO122" s="206">
        <v>21.5</v>
      </c>
    </row>
    <row r="123" spans="30:41" ht="12.75">
      <c r="AD123" s="213">
        <v>38272.62847222222</v>
      </c>
      <c r="AE123" s="206">
        <f t="shared" si="4"/>
        <v>4.9999996091524155</v>
      </c>
      <c r="AF123" s="209">
        <v>100</v>
      </c>
      <c r="AG123" s="206">
        <f t="shared" si="5"/>
        <v>0.49999996091524157</v>
      </c>
      <c r="AH123" s="206">
        <f>SUM(AG$6:AG123)</f>
        <v>4038.7996880513774</v>
      </c>
      <c r="AI123" s="206">
        <f t="shared" si="6"/>
        <v>224.37776044729875</v>
      </c>
      <c r="AJ123" s="205">
        <v>0.93</v>
      </c>
      <c r="AK123" s="205">
        <v>33.02</v>
      </c>
      <c r="AL123" s="206">
        <v>-14.5</v>
      </c>
      <c r="AM123" s="206">
        <v>25.6</v>
      </c>
      <c r="AN123" s="206">
        <v>33</v>
      </c>
      <c r="AO123" s="206">
        <v>21.5</v>
      </c>
    </row>
    <row r="124" spans="30:41" ht="12.75">
      <c r="AD124" s="213">
        <v>38272.631944444445</v>
      </c>
      <c r="AE124" s="206">
        <f t="shared" si="4"/>
        <v>4.999999619629794</v>
      </c>
      <c r="AF124" s="209">
        <v>100</v>
      </c>
      <c r="AG124" s="206">
        <f t="shared" si="5"/>
        <v>0.49999996196297936</v>
      </c>
      <c r="AH124" s="206">
        <f>SUM(AG$6:AG124)</f>
        <v>4039.2996880133405</v>
      </c>
      <c r="AI124" s="206">
        <f t="shared" si="6"/>
        <v>224.40553822296337</v>
      </c>
      <c r="AJ124" s="205">
        <v>0.87</v>
      </c>
      <c r="AK124" s="205">
        <v>31.41</v>
      </c>
      <c r="AL124" s="206">
        <v>-14.9</v>
      </c>
      <c r="AM124" s="206">
        <v>25.6</v>
      </c>
      <c r="AN124" s="206">
        <v>33</v>
      </c>
      <c r="AO124" s="206">
        <v>21.5</v>
      </c>
    </row>
    <row r="125" spans="30:41" ht="12.75">
      <c r="AD125" s="213">
        <v>38272.635416666664</v>
      </c>
      <c r="AE125" s="206">
        <f t="shared" si="4"/>
        <v>4.9999996091524155</v>
      </c>
      <c r="AF125" s="209">
        <v>100</v>
      </c>
      <c r="AG125" s="206">
        <f t="shared" si="5"/>
        <v>0.49999996091524157</v>
      </c>
      <c r="AH125" s="206">
        <f>SUM(AG$6:AG125)</f>
        <v>4039.799687974256</v>
      </c>
      <c r="AI125" s="206">
        <f t="shared" si="6"/>
        <v>224.43331599856978</v>
      </c>
      <c r="AJ125" s="205">
        <v>0.86</v>
      </c>
      <c r="AK125" s="205">
        <v>31.01</v>
      </c>
      <c r="AL125" s="206">
        <v>-15</v>
      </c>
      <c r="AM125" s="206">
        <v>25.6</v>
      </c>
      <c r="AN125" s="206">
        <v>33</v>
      </c>
      <c r="AO125" s="206">
        <v>21.5</v>
      </c>
    </row>
    <row r="126" spans="30:41" ht="12.75">
      <c r="AD126" s="213">
        <v>38272.63888888889</v>
      </c>
      <c r="AE126" s="206">
        <f t="shared" si="4"/>
        <v>4.999999619629794</v>
      </c>
      <c r="AF126" s="209">
        <v>100</v>
      </c>
      <c r="AG126" s="206">
        <f t="shared" si="5"/>
        <v>0.49999996196297936</v>
      </c>
      <c r="AH126" s="206">
        <f>SUM(AG$6:AG126)</f>
        <v>4040.299687936219</v>
      </c>
      <c r="AI126" s="206">
        <f t="shared" si="6"/>
        <v>224.4610937742344</v>
      </c>
      <c r="AJ126" s="205">
        <v>0.86</v>
      </c>
      <c r="AK126" s="205">
        <v>30.69</v>
      </c>
      <c r="AL126" s="206">
        <v>-15.1</v>
      </c>
      <c r="AM126" s="206">
        <v>25.6</v>
      </c>
      <c r="AN126" s="206">
        <v>33</v>
      </c>
      <c r="AO126" s="206">
        <v>21</v>
      </c>
    </row>
    <row r="127" spans="30:41" ht="12.75">
      <c r="AD127" s="213">
        <v>38272.64236111111</v>
      </c>
      <c r="AE127" s="206">
        <f t="shared" si="4"/>
        <v>4.9999996091524155</v>
      </c>
      <c r="AF127" s="209">
        <v>100</v>
      </c>
      <c r="AG127" s="206">
        <f t="shared" si="5"/>
        <v>0.49999996091524157</v>
      </c>
      <c r="AH127" s="206">
        <f>SUM(AG$6:AG127)</f>
        <v>4040.7996878971344</v>
      </c>
      <c r="AI127" s="206">
        <f t="shared" si="6"/>
        <v>224.4888715498408</v>
      </c>
      <c r="AJ127" s="205">
        <v>1.09</v>
      </c>
      <c r="AK127" s="205">
        <v>30.28</v>
      </c>
      <c r="AL127" s="206">
        <v>-15.2</v>
      </c>
      <c r="AM127" s="206">
        <v>25.6</v>
      </c>
      <c r="AN127" s="206">
        <v>33</v>
      </c>
      <c r="AO127" s="206">
        <v>21</v>
      </c>
    </row>
    <row r="128" spans="30:41" ht="12.75">
      <c r="AD128" s="213">
        <v>38272.645833333336</v>
      </c>
      <c r="AE128" s="206">
        <f t="shared" si="4"/>
        <v>4.999999619629794</v>
      </c>
      <c r="AF128" s="209">
        <v>100</v>
      </c>
      <c r="AG128" s="206">
        <f t="shared" si="5"/>
        <v>0.49999996196297936</v>
      </c>
      <c r="AH128" s="206">
        <f>SUM(AG$6:AG128)</f>
        <v>4041.2996878590975</v>
      </c>
      <c r="AI128" s="206">
        <f t="shared" si="6"/>
        <v>224.51664932550543</v>
      </c>
      <c r="AJ128" s="205">
        <v>1.06</v>
      </c>
      <c r="AK128" s="205">
        <v>29.88</v>
      </c>
      <c r="AL128" s="206">
        <v>-15.3</v>
      </c>
      <c r="AM128" s="206">
        <v>25.6</v>
      </c>
      <c r="AN128" s="206">
        <v>32.5</v>
      </c>
      <c r="AO128" s="206">
        <v>21</v>
      </c>
    </row>
    <row r="129" spans="30:41" ht="12.75">
      <c r="AD129" s="213">
        <v>38272.65625</v>
      </c>
      <c r="AE129" s="206">
        <f t="shared" si="4"/>
        <v>14.999998837934625</v>
      </c>
      <c r="AF129" s="209">
        <v>100</v>
      </c>
      <c r="AG129" s="206">
        <f t="shared" si="5"/>
        <v>1.4999998837934625</v>
      </c>
      <c r="AH129" s="206">
        <f>SUM(AG$6:AG129)</f>
        <v>4042.799687742891</v>
      </c>
      <c r="AI129" s="206">
        <f t="shared" si="6"/>
        <v>224.59998265238283</v>
      </c>
      <c r="AJ129" s="205">
        <v>1.04</v>
      </c>
      <c r="AK129" s="205">
        <v>29.16</v>
      </c>
      <c r="AL129" s="206">
        <v>-15.4</v>
      </c>
      <c r="AM129" s="206">
        <v>25.6</v>
      </c>
      <c r="AN129" s="206">
        <v>33</v>
      </c>
      <c r="AO129" s="206">
        <v>21</v>
      </c>
    </row>
    <row r="130" spans="30:41" ht="12.75">
      <c r="AD130" s="213">
        <v>38272.666666666664</v>
      </c>
      <c r="AE130" s="206">
        <f t="shared" si="4"/>
        <v>14.999998837934625</v>
      </c>
      <c r="AF130" s="209">
        <v>100</v>
      </c>
      <c r="AG130" s="206">
        <f t="shared" si="5"/>
        <v>1.4999998837934625</v>
      </c>
      <c r="AH130" s="206">
        <f>SUM(AG$6:AG130)</f>
        <v>4044.2996876266843</v>
      </c>
      <c r="AI130" s="206">
        <f t="shared" si="6"/>
        <v>224.68331597926024</v>
      </c>
      <c r="AJ130" s="205">
        <v>1.03</v>
      </c>
      <c r="AK130" s="205">
        <v>19.16</v>
      </c>
      <c r="AL130" s="206">
        <v>-15.5</v>
      </c>
      <c r="AM130" s="206">
        <v>25.6</v>
      </c>
      <c r="AN130" s="206">
        <v>33</v>
      </c>
      <c r="AO130" s="206">
        <v>21</v>
      </c>
    </row>
    <row r="131" spans="30:41" ht="12.75">
      <c r="AD131" s="213">
        <v>38272.677083333336</v>
      </c>
      <c r="AE131" s="206">
        <f t="shared" si="4"/>
        <v>14.999998848412002</v>
      </c>
      <c r="AF131" s="209">
        <v>100</v>
      </c>
      <c r="AG131" s="206">
        <f t="shared" si="5"/>
        <v>1.4999998848412002</v>
      </c>
      <c r="AH131" s="206">
        <f>SUM(AG$6:AG131)</f>
        <v>4045.7996875115255</v>
      </c>
      <c r="AI131" s="206">
        <f t="shared" si="6"/>
        <v>224.76664930619586</v>
      </c>
      <c r="AJ131" s="205">
        <v>1.02</v>
      </c>
      <c r="AK131" s="205">
        <v>28.43</v>
      </c>
      <c r="AL131" s="206">
        <v>-15.6</v>
      </c>
      <c r="AM131" s="206">
        <v>25.5</v>
      </c>
      <c r="AN131" s="206">
        <v>33</v>
      </c>
      <c r="AO131" s="206">
        <v>21.5</v>
      </c>
    </row>
    <row r="132" spans="30:41" ht="12.75">
      <c r="AD132" s="213">
        <v>38272.6875</v>
      </c>
      <c r="AE132" s="206">
        <f t="shared" si="4"/>
        <v>14.999998837934625</v>
      </c>
      <c r="AF132" s="209">
        <v>100</v>
      </c>
      <c r="AG132" s="206">
        <f t="shared" si="5"/>
        <v>1.4999998837934625</v>
      </c>
      <c r="AH132" s="206">
        <f>SUM(AG$6:AG132)</f>
        <v>4047.299687395319</v>
      </c>
      <c r="AI132" s="206">
        <f t="shared" si="6"/>
        <v>224.84998263307327</v>
      </c>
      <c r="AJ132" s="205">
        <v>1.1</v>
      </c>
      <c r="AK132" s="205">
        <v>28.16</v>
      </c>
      <c r="AL132" s="206">
        <v>-15.5</v>
      </c>
      <c r="AM132" s="206">
        <v>25.9</v>
      </c>
      <c r="AN132" s="206">
        <v>33.5</v>
      </c>
      <c r="AO132" s="206">
        <v>21.5</v>
      </c>
    </row>
    <row r="133" spans="30:41" ht="12.75">
      <c r="AD133" s="213">
        <v>38272.729166666664</v>
      </c>
      <c r="AE133" s="206">
        <f t="shared" si="4"/>
        <v>59.99999536221588</v>
      </c>
      <c r="AF133" s="209">
        <v>100</v>
      </c>
      <c r="AG133" s="206">
        <f t="shared" si="5"/>
        <v>5.999999536221588</v>
      </c>
      <c r="AH133" s="206">
        <f>SUM(AG$6:AG133)</f>
        <v>4053.2996869315402</v>
      </c>
      <c r="AI133" s="206">
        <f t="shared" si="6"/>
        <v>225.18331594064114</v>
      </c>
      <c r="AJ133" s="205">
        <v>1.17</v>
      </c>
      <c r="AK133" s="205">
        <v>30.68</v>
      </c>
      <c r="AL133" s="206">
        <v>-15.5</v>
      </c>
      <c r="AM133" s="206">
        <v>26.1</v>
      </c>
      <c r="AN133" s="206">
        <v>33</v>
      </c>
      <c r="AO133" s="206">
        <v>21</v>
      </c>
    </row>
    <row r="134" spans="30:41" ht="12.75">
      <c r="AD134" s="214">
        <v>38273.395833333336</v>
      </c>
      <c r="AE134" s="206">
        <f t="shared" si="4"/>
        <v>959.9999258583183</v>
      </c>
      <c r="AF134" s="209">
        <v>100</v>
      </c>
      <c r="AG134" s="206">
        <f t="shared" si="5"/>
        <v>95.99999258583183</v>
      </c>
      <c r="AH134" s="206">
        <f>SUM(AG$6:AG134)</f>
        <v>4149.299679517372</v>
      </c>
      <c r="AI134" s="206">
        <f t="shared" si="6"/>
        <v>230.51664886207624</v>
      </c>
      <c r="AJ134" s="205">
        <v>1.05</v>
      </c>
      <c r="AK134" s="205">
        <v>29.16</v>
      </c>
      <c r="AL134" s="206">
        <v>-15.7</v>
      </c>
      <c r="AM134" s="206">
        <v>26</v>
      </c>
      <c r="AN134" s="206">
        <v>35.5</v>
      </c>
      <c r="AO134" s="206">
        <v>20.5</v>
      </c>
    </row>
    <row r="135" spans="30:41" ht="12.75">
      <c r="AD135" s="213">
        <v>38273.416666666664</v>
      </c>
      <c r="AE135" s="206">
        <f t="shared" si="4"/>
        <v>29.99999767586925</v>
      </c>
      <c r="AF135" s="209">
        <v>100</v>
      </c>
      <c r="AG135" s="206">
        <f t="shared" si="5"/>
        <v>2.999999767586925</v>
      </c>
      <c r="AH135" s="206">
        <f>SUM(AG$6:AG135)</f>
        <v>4152.299679284959</v>
      </c>
      <c r="AI135" s="206">
        <f t="shared" si="6"/>
        <v>230.68331551583105</v>
      </c>
      <c r="AJ135" s="205">
        <v>1.07</v>
      </c>
      <c r="AK135" s="205">
        <v>29.16</v>
      </c>
      <c r="AL135" s="206">
        <v>-15.8</v>
      </c>
      <c r="AM135" s="206">
        <v>25.7</v>
      </c>
      <c r="AN135" s="206">
        <v>35</v>
      </c>
      <c r="AO135" s="206">
        <v>21</v>
      </c>
    </row>
    <row r="136" spans="30:41" ht="12.75">
      <c r="AD136" s="213">
        <v>38273.458333333336</v>
      </c>
      <c r="AE136" s="206">
        <f t="shared" si="4"/>
        <v>59.999995372693256</v>
      </c>
      <c r="AF136" s="209">
        <v>100</v>
      </c>
      <c r="AG136" s="206">
        <f t="shared" si="5"/>
        <v>5.999999537269326</v>
      </c>
      <c r="AH136" s="206">
        <f>SUM(AG$6:AG136)</f>
        <v>4158.299678822228</v>
      </c>
      <c r="AI136" s="206">
        <f t="shared" si="6"/>
        <v>231.0166488234571</v>
      </c>
      <c r="AJ136" s="205">
        <v>1.11</v>
      </c>
      <c r="AK136" s="205">
        <v>28.43</v>
      </c>
      <c r="AL136" s="206">
        <v>-15.8</v>
      </c>
      <c r="AM136" s="206">
        <v>25.7</v>
      </c>
      <c r="AN136" s="206">
        <v>35.5</v>
      </c>
      <c r="AO136" s="206">
        <v>21</v>
      </c>
    </row>
    <row r="137" spans="30:41" ht="12.75">
      <c r="AD137" s="213">
        <v>38273.541666666664</v>
      </c>
      <c r="AE137" s="206">
        <f t="shared" si="4"/>
        <v>119.99999072443175</v>
      </c>
      <c r="AF137" s="209">
        <v>100</v>
      </c>
      <c r="AG137" s="206">
        <f t="shared" si="5"/>
        <v>11.999999072443176</v>
      </c>
      <c r="AH137" s="206">
        <f>SUM(AG$6:AG137)</f>
        <v>4170.299677894671</v>
      </c>
      <c r="AI137" s="206">
        <f t="shared" si="6"/>
        <v>231.6833154385928</v>
      </c>
      <c r="AJ137" s="205">
        <v>1.09</v>
      </c>
      <c r="AK137" s="205">
        <v>28.43</v>
      </c>
      <c r="AL137" s="206">
        <v>-15.8</v>
      </c>
      <c r="AM137" s="206">
        <v>25.7</v>
      </c>
      <c r="AN137" s="206">
        <v>34</v>
      </c>
      <c r="AO137" s="206">
        <v>21</v>
      </c>
    </row>
    <row r="138" spans="30:41" ht="12.75">
      <c r="AD138" s="213">
        <v>38273.5625</v>
      </c>
      <c r="AE138" s="206">
        <f t="shared" si="4"/>
        <v>29.999997686346628</v>
      </c>
      <c r="AF138" s="209">
        <v>100</v>
      </c>
      <c r="AG138" s="206">
        <f t="shared" si="5"/>
        <v>2.999999768634663</v>
      </c>
      <c r="AH138" s="206">
        <f>SUM(AG$6:AG138)</f>
        <v>4173.299677663305</v>
      </c>
      <c r="AI138" s="206">
        <f t="shared" si="6"/>
        <v>231.84998209240587</v>
      </c>
      <c r="AJ138" s="205">
        <v>1.11</v>
      </c>
      <c r="AK138" s="205">
        <v>28.43</v>
      </c>
      <c r="AL138" s="206">
        <v>-15.8</v>
      </c>
      <c r="AM138" s="206">
        <v>25.7</v>
      </c>
      <c r="AN138" s="206">
        <v>34</v>
      </c>
      <c r="AO138" s="206">
        <v>21.5</v>
      </c>
    </row>
    <row r="139" spans="30:41" ht="12.75">
      <c r="AD139" s="213">
        <v>38273.822916666664</v>
      </c>
      <c r="AE139" s="206">
        <f>(AD139-AD138)*$AE$3</f>
        <v>374.99997103218465</v>
      </c>
      <c r="AF139" s="209">
        <v>100</v>
      </c>
      <c r="AG139" s="206">
        <f>(AE139*AF139)/1000</f>
        <v>37.49999710321846</v>
      </c>
      <c r="AH139" s="206">
        <f>SUM(AG$6:AG139)</f>
        <v>4210.799674766524</v>
      </c>
      <c r="AI139" s="206">
        <f>AH139/AF$3</f>
        <v>233.93331526480688</v>
      </c>
      <c r="AJ139" s="205">
        <v>1.15</v>
      </c>
      <c r="AK139" s="205">
        <v>30.28</v>
      </c>
      <c r="AL139" s="206">
        <v>-15.5</v>
      </c>
      <c r="AM139" s="206">
        <v>26.6</v>
      </c>
      <c r="AN139" s="206">
        <v>35</v>
      </c>
      <c r="AO139" s="206">
        <v>21.5</v>
      </c>
    </row>
    <row r="140" spans="30:41" ht="12.75">
      <c r="AD140" s="213">
        <v>38273.822916666664</v>
      </c>
      <c r="AE140" s="206">
        <f>(AD140-AD139)*$AE$3</f>
        <v>0</v>
      </c>
      <c r="AF140" s="215">
        <v>60</v>
      </c>
      <c r="AG140" s="206">
        <f>(AE140*AF140)/1000</f>
        <v>0</v>
      </c>
      <c r="AH140" s="206">
        <f>SUM(AG$6:AG140)</f>
        <v>4210.799674766524</v>
      </c>
      <c r="AI140" s="206">
        <f>AH140/AF$3</f>
        <v>233.93331526480688</v>
      </c>
      <c r="AJ140" s="205">
        <v>0.98</v>
      </c>
      <c r="AK140" s="205">
        <v>29.88</v>
      </c>
      <c r="AL140" s="206">
        <v>-15.5</v>
      </c>
      <c r="AM140" s="206">
        <v>26.5</v>
      </c>
      <c r="AN140" s="206">
        <v>35</v>
      </c>
      <c r="AO140" s="206">
        <v>21</v>
      </c>
    </row>
    <row r="141" spans="30:41" ht="12.75">
      <c r="AD141" s="214">
        <v>38274.375</v>
      </c>
      <c r="AE141" s="206">
        <f>(AD141-AD140)*$AE$3</f>
        <v>794.9999385991279</v>
      </c>
      <c r="AF141" s="209">
        <v>60</v>
      </c>
      <c r="AG141" s="206">
        <f>(AE141*AF141)/1000</f>
        <v>47.699996315947665</v>
      </c>
      <c r="AH141" s="206">
        <f>SUM(AG$6:AG141)</f>
        <v>4258.499671082472</v>
      </c>
      <c r="AI141" s="206">
        <f>AH141/AF$3</f>
        <v>236.58331506013732</v>
      </c>
      <c r="AJ141" s="205">
        <v>0.8</v>
      </c>
      <c r="AK141" s="205">
        <v>25.4</v>
      </c>
      <c r="AL141" s="206">
        <v>-15.9</v>
      </c>
      <c r="AM141" s="206">
        <v>25.6</v>
      </c>
      <c r="AN141" s="206">
        <v>36</v>
      </c>
      <c r="AO141" s="206">
        <v>21</v>
      </c>
    </row>
    <row r="142" spans="30:41" ht="12.75">
      <c r="AD142" s="213">
        <v>38274.72222222222</v>
      </c>
      <c r="AE142" s="206">
        <f>(AD142-AD141)*$AE$3</f>
        <v>499.9999613762462</v>
      </c>
      <c r="AF142" s="209">
        <v>60</v>
      </c>
      <c r="AG142" s="206">
        <f>(AE142*AF142)/1000</f>
        <v>29.99999768257477</v>
      </c>
      <c r="AH142" s="206">
        <f>SUM(AG$6:AG142)</f>
        <v>4288.499668765046</v>
      </c>
      <c r="AI142" s="206">
        <f>AH142/AF$3</f>
        <v>238.24998159805813</v>
      </c>
      <c r="AJ142" s="205">
        <v>0.79</v>
      </c>
      <c r="AK142" s="205">
        <v>26.98</v>
      </c>
      <c r="AL142" s="206">
        <v>-15.6</v>
      </c>
      <c r="AM142" s="206">
        <v>23.8</v>
      </c>
      <c r="AN142" s="206">
        <v>34.5</v>
      </c>
      <c r="AO142" s="206">
        <v>21</v>
      </c>
    </row>
    <row r="143" spans="30:41" ht="12.75">
      <c r="AD143" s="213">
        <v>38274.75</v>
      </c>
      <c r="AE143" s="206">
        <f aca="true" t="shared" si="7" ref="AE143:AE149">(AD143-AD142)*$AE$3</f>
        <v>39.99999691512883</v>
      </c>
      <c r="AF143" s="209">
        <v>60</v>
      </c>
      <c r="AG143" s="206">
        <f aca="true" t="shared" si="8" ref="AG143:AG149">(AE143*AF143)/1000</f>
        <v>2.39999981490773</v>
      </c>
      <c r="AH143" s="206">
        <f>SUM(AG$6:AG143)</f>
        <v>4290.899668579954</v>
      </c>
      <c r="AI143" s="206">
        <f aca="true" t="shared" si="9" ref="AI143:AI149">AH143/AF$3</f>
        <v>238.38331492110854</v>
      </c>
      <c r="AJ143" s="205">
        <v>0.8</v>
      </c>
      <c r="AK143" s="205">
        <v>27.71</v>
      </c>
      <c r="AL143" s="206">
        <v>-15.5</v>
      </c>
      <c r="AM143" s="206">
        <v>24.2</v>
      </c>
      <c r="AN143" s="206">
        <v>36</v>
      </c>
      <c r="AO143" s="206">
        <v>21.5</v>
      </c>
    </row>
    <row r="144" spans="30:41" ht="12.75">
      <c r="AD144" s="214">
        <v>38275.4375</v>
      </c>
      <c r="AE144" s="206">
        <f t="shared" si="7"/>
        <v>989.9999235341875</v>
      </c>
      <c r="AF144" s="209">
        <v>60</v>
      </c>
      <c r="AG144" s="206">
        <f t="shared" si="8"/>
        <v>59.39999541205125</v>
      </c>
      <c r="AH144" s="206">
        <f>SUM(AG$6:AG144)</f>
        <v>4350.299663992005</v>
      </c>
      <c r="AI144" s="206">
        <f t="shared" si="9"/>
        <v>241.6833146662225</v>
      </c>
      <c r="AJ144" s="205">
        <v>0.8</v>
      </c>
      <c r="AK144" s="205">
        <v>25.29</v>
      </c>
      <c r="AL144" s="206">
        <v>-15.8</v>
      </c>
      <c r="AM144" s="206">
        <v>23.4</v>
      </c>
      <c r="AN144" s="206">
        <v>35.5</v>
      </c>
      <c r="AO144" s="206">
        <v>21</v>
      </c>
    </row>
    <row r="145" spans="30:41" ht="12.75">
      <c r="AD145" s="213">
        <v>38275.458333333336</v>
      </c>
      <c r="AE145" s="206">
        <f t="shared" si="7"/>
        <v>29.999997686346628</v>
      </c>
      <c r="AF145" s="209">
        <v>60</v>
      </c>
      <c r="AG145" s="206">
        <f t="shared" si="8"/>
        <v>1.7999998611807977</v>
      </c>
      <c r="AH145" s="206">
        <f>SUM(AG$6:AG145)</f>
        <v>4352.099663853185</v>
      </c>
      <c r="AI145" s="206">
        <f t="shared" si="9"/>
        <v>241.78331465851028</v>
      </c>
      <c r="AJ145" s="205">
        <v>0.79</v>
      </c>
      <c r="AK145" s="205">
        <v>25.29</v>
      </c>
      <c r="AL145" s="206">
        <v>-15.9</v>
      </c>
      <c r="AM145" s="206">
        <v>23.3</v>
      </c>
      <c r="AN145" s="206">
        <v>35</v>
      </c>
      <c r="AO145" s="206">
        <v>21</v>
      </c>
    </row>
    <row r="146" spans="30:41" ht="12.75">
      <c r="AD146" s="213">
        <v>38275.5</v>
      </c>
      <c r="AE146" s="206">
        <f t="shared" si="7"/>
        <v>59.99999536221588</v>
      </c>
      <c r="AF146" s="209">
        <v>60</v>
      </c>
      <c r="AG146" s="206">
        <f t="shared" si="8"/>
        <v>3.599999721732953</v>
      </c>
      <c r="AH146" s="206">
        <f>SUM(AG$6:AG146)</f>
        <v>4355.699663574918</v>
      </c>
      <c r="AI146" s="206">
        <f t="shared" si="9"/>
        <v>241.98331464305102</v>
      </c>
      <c r="AJ146" s="205">
        <v>0.82</v>
      </c>
      <c r="AK146" s="205">
        <v>25.05</v>
      </c>
      <c r="AL146" s="206">
        <v>-15.8</v>
      </c>
      <c r="AM146" s="206">
        <v>23.5</v>
      </c>
      <c r="AN146" s="206">
        <v>36</v>
      </c>
      <c r="AO146" s="206">
        <v>21</v>
      </c>
    </row>
    <row r="147" spans="30:41" ht="12.75">
      <c r="AD147" s="214">
        <v>38277.63888888889</v>
      </c>
      <c r="AE147" s="206">
        <f t="shared" si="7"/>
        <v>3079.9997621086895</v>
      </c>
      <c r="AF147" s="209">
        <v>60</v>
      </c>
      <c r="AG147" s="206">
        <f t="shared" si="8"/>
        <v>184.79998572652138</v>
      </c>
      <c r="AH147" s="206">
        <f>SUM(AG$6:AG147)</f>
        <v>4540.49964930144</v>
      </c>
      <c r="AI147" s="206">
        <f t="shared" si="9"/>
        <v>252.24998051674663</v>
      </c>
      <c r="AJ147" s="205">
        <v>0.77</v>
      </c>
      <c r="AK147" s="205">
        <v>21.42</v>
      </c>
      <c r="AL147" s="206">
        <v>-16</v>
      </c>
      <c r="AM147" s="206">
        <v>23.1</v>
      </c>
      <c r="AN147" s="206">
        <v>35</v>
      </c>
      <c r="AO147" s="206">
        <v>20.5</v>
      </c>
    </row>
    <row r="148" spans="30:41" ht="12.75">
      <c r="AD148" s="213">
        <v>38277.666666666664</v>
      </c>
      <c r="AE148" s="206">
        <f t="shared" si="7"/>
        <v>39.99999690465146</v>
      </c>
      <c r="AF148" s="209">
        <v>60</v>
      </c>
      <c r="AG148" s="206">
        <f t="shared" si="8"/>
        <v>2.399999814279088</v>
      </c>
      <c r="AH148" s="206">
        <f>SUM(AG$6:AG148)</f>
        <v>4542.899649115719</v>
      </c>
      <c r="AI148" s="206">
        <f t="shared" si="9"/>
        <v>252.38331383976214</v>
      </c>
      <c r="AJ148" s="205">
        <v>0.77</v>
      </c>
      <c r="AK148" s="205">
        <v>21.18</v>
      </c>
      <c r="AL148" s="206">
        <v>-16</v>
      </c>
      <c r="AM148" s="206">
        <v>23</v>
      </c>
      <c r="AN148" s="206">
        <v>35.5</v>
      </c>
      <c r="AO148" s="206">
        <v>20.5</v>
      </c>
    </row>
    <row r="149" spans="30:41" ht="12.75">
      <c r="AD149" s="213">
        <v>38277.75</v>
      </c>
      <c r="AE149" s="206">
        <f t="shared" si="7"/>
        <v>119.99999073490913</v>
      </c>
      <c r="AF149" s="209">
        <v>60</v>
      </c>
      <c r="AG149" s="206">
        <f t="shared" si="8"/>
        <v>7.199999444094549</v>
      </c>
      <c r="AH149" s="206">
        <f>SUM(AG$6:AG149)</f>
        <v>4550.099648559813</v>
      </c>
      <c r="AI149" s="206">
        <f t="shared" si="9"/>
        <v>252.78331380887852</v>
      </c>
      <c r="AJ149" s="205">
        <v>0.7</v>
      </c>
      <c r="AK149" s="205">
        <v>20.86</v>
      </c>
      <c r="AL149" s="206">
        <v>-16</v>
      </c>
      <c r="AM149" s="206">
        <v>23.1</v>
      </c>
      <c r="AN149" s="206">
        <v>36</v>
      </c>
      <c r="AO149" s="206">
        <v>21</v>
      </c>
    </row>
    <row r="150" spans="31:35" ht="12.75">
      <c r="AE150" s="206"/>
      <c r="AF150" s="209"/>
      <c r="AG150" s="206"/>
      <c r="AH150" s="206"/>
      <c r="AI150" s="206"/>
    </row>
  </sheetData>
  <mergeCells count="83">
    <mergeCell ref="L80:M80"/>
    <mergeCell ref="A5:B5"/>
    <mergeCell ref="F15:G15"/>
    <mergeCell ref="F9:G9"/>
    <mergeCell ref="D6:E6"/>
    <mergeCell ref="B6:C6"/>
    <mergeCell ref="F11:G11"/>
    <mergeCell ref="F12:G12"/>
    <mergeCell ref="F13:G13"/>
    <mergeCell ref="F14:G14"/>
    <mergeCell ref="N9:O9"/>
    <mergeCell ref="I5:J5"/>
    <mergeCell ref="F10:G10"/>
    <mergeCell ref="J8:K8"/>
    <mergeCell ref="L8:M8"/>
    <mergeCell ref="J7:K7"/>
    <mergeCell ref="L7:M7"/>
    <mergeCell ref="J6:K6"/>
    <mergeCell ref="L6:M6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7:G67"/>
    <mergeCell ref="F60:G60"/>
    <mergeCell ref="F61:G61"/>
    <mergeCell ref="F62:G62"/>
    <mergeCell ref="F63:G63"/>
    <mergeCell ref="F72:G72"/>
    <mergeCell ref="F73:G73"/>
    <mergeCell ref="B8:E8"/>
    <mergeCell ref="F68:G68"/>
    <mergeCell ref="F69:G69"/>
    <mergeCell ref="F70:G70"/>
    <mergeCell ref="F71:G71"/>
    <mergeCell ref="F64:G64"/>
    <mergeCell ref="F65:G65"/>
    <mergeCell ref="F66:G66"/>
    <mergeCell ref="I81:J81"/>
    <mergeCell ref="B80:C80"/>
    <mergeCell ref="D80:E80"/>
    <mergeCell ref="A81:B81"/>
    <mergeCell ref="J80:K80"/>
  </mergeCells>
  <printOptions/>
  <pageMargins left="0.66" right="0.46" top="0.45" bottom="0.27" header="0.3" footer="0.22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36">
      <selection activeCell="I51" sqref="I51"/>
    </sheetView>
  </sheetViews>
  <sheetFormatPr defaultColWidth="11.421875" defaultRowHeight="12.75"/>
  <sheetData>
    <row r="1" spans="2:4" ht="12.75">
      <c r="B1" s="216" t="s">
        <v>73</v>
      </c>
      <c r="C1" s="216" t="s">
        <v>75</v>
      </c>
      <c r="D1" s="216" t="s">
        <v>77</v>
      </c>
    </row>
    <row r="2" spans="2:10" ht="12.75">
      <c r="B2" s="4"/>
      <c r="C2" s="4"/>
      <c r="D2" s="4"/>
      <c r="E2" s="4"/>
      <c r="G2" s="4"/>
      <c r="H2" s="4"/>
      <c r="I2" s="4"/>
      <c r="J2" s="4"/>
    </row>
    <row r="3" spans="2:10" ht="13.5" thickBot="1">
      <c r="B3" s="219" t="s">
        <v>74</v>
      </c>
      <c r="C3" s="219" t="s">
        <v>76</v>
      </c>
      <c r="D3" s="229" t="s">
        <v>88</v>
      </c>
      <c r="E3" s="218" t="s">
        <v>89</v>
      </c>
      <c r="G3" s="218"/>
      <c r="H3" s="219" t="s">
        <v>87</v>
      </c>
      <c r="I3" s="230" t="s">
        <v>89</v>
      </c>
      <c r="J3" s="218"/>
    </row>
    <row r="5" spans="1:12" ht="14.25">
      <c r="A5" s="217" t="s">
        <v>82</v>
      </c>
      <c r="B5" s="217" t="s">
        <v>78</v>
      </c>
      <c r="C5" s="217" t="s">
        <v>79</v>
      </c>
      <c r="D5" s="217" t="s">
        <v>80</v>
      </c>
      <c r="E5" s="217" t="s">
        <v>81</v>
      </c>
      <c r="G5" s="217" t="s">
        <v>78</v>
      </c>
      <c r="H5" s="217" t="s">
        <v>79</v>
      </c>
      <c r="I5" s="217" t="s">
        <v>80</v>
      </c>
      <c r="J5" s="217" t="s">
        <v>81</v>
      </c>
      <c r="L5" s="217" t="s">
        <v>83</v>
      </c>
    </row>
    <row r="6" spans="1:12" ht="12.75">
      <c r="A6" s="220">
        <v>1.25</v>
      </c>
      <c r="B6" s="209">
        <v>0.2</v>
      </c>
      <c r="C6" s="209">
        <v>0.3</v>
      </c>
      <c r="D6" s="209">
        <v>0.1</v>
      </c>
      <c r="E6" s="209">
        <v>0.1</v>
      </c>
      <c r="G6" s="209">
        <v>0.4</v>
      </c>
      <c r="H6" s="209">
        <v>0.3</v>
      </c>
      <c r="I6" s="209">
        <v>0.5</v>
      </c>
      <c r="J6" s="209">
        <v>0.3</v>
      </c>
      <c r="L6">
        <v>1.1</v>
      </c>
    </row>
    <row r="7" spans="1:12" ht="12.75">
      <c r="A7" s="220">
        <v>1.3</v>
      </c>
      <c r="B7" s="206">
        <v>0.2</v>
      </c>
      <c r="C7" s="209">
        <v>0.4</v>
      </c>
      <c r="D7" s="209">
        <v>0.5</v>
      </c>
      <c r="E7" s="209">
        <v>0.3</v>
      </c>
      <c r="G7" s="209">
        <v>0.3</v>
      </c>
      <c r="H7" s="209">
        <v>0.2</v>
      </c>
      <c r="I7" s="209">
        <v>0.3</v>
      </c>
      <c r="J7" s="209">
        <v>0.6</v>
      </c>
      <c r="L7">
        <v>1.2</v>
      </c>
    </row>
    <row r="8" spans="1:12" ht="12.75">
      <c r="A8" s="220">
        <v>1.31</v>
      </c>
      <c r="B8" s="206">
        <v>0.3</v>
      </c>
      <c r="C8" s="209">
        <v>0.8</v>
      </c>
      <c r="D8" s="209">
        <v>6.2</v>
      </c>
      <c r="E8" s="209">
        <v>2.7</v>
      </c>
      <c r="G8" s="209">
        <v>0.4</v>
      </c>
      <c r="H8" s="209">
        <v>0.7</v>
      </c>
      <c r="I8" s="209">
        <v>0.6</v>
      </c>
      <c r="J8" s="209">
        <v>0.6</v>
      </c>
      <c r="L8">
        <v>1.2</v>
      </c>
    </row>
    <row r="9" spans="1:12" ht="12.75">
      <c r="A9" s="220">
        <v>1.32</v>
      </c>
      <c r="B9" s="206">
        <v>0.6</v>
      </c>
      <c r="C9" s="209">
        <v>5.1</v>
      </c>
      <c r="D9" s="209">
        <v>31.4</v>
      </c>
      <c r="E9" s="209">
        <v>19.5</v>
      </c>
      <c r="G9" s="209">
        <v>0.7</v>
      </c>
      <c r="H9" s="209">
        <v>0.2</v>
      </c>
      <c r="I9" s="209">
        <v>0.1</v>
      </c>
      <c r="J9" s="209">
        <v>0.6</v>
      </c>
      <c r="L9">
        <v>1.2</v>
      </c>
    </row>
    <row r="10" spans="1:12" ht="12.75">
      <c r="A10" s="220">
        <v>1.33</v>
      </c>
      <c r="B10" s="206">
        <v>0.7</v>
      </c>
      <c r="C10" s="209">
        <v>12.9</v>
      </c>
      <c r="D10" s="209">
        <v>77.8</v>
      </c>
      <c r="E10" s="209">
        <v>47.4</v>
      </c>
      <c r="G10" s="209">
        <v>0.7</v>
      </c>
      <c r="H10" s="209">
        <v>0.4</v>
      </c>
      <c r="I10" s="209">
        <v>0.8</v>
      </c>
      <c r="J10" s="209">
        <v>0.9</v>
      </c>
      <c r="L10">
        <v>1.3</v>
      </c>
    </row>
    <row r="11" spans="1:12" ht="12.75">
      <c r="A11" s="220">
        <v>1.34</v>
      </c>
      <c r="B11" s="206">
        <v>0.8</v>
      </c>
      <c r="C11" s="209">
        <v>16.6</v>
      </c>
      <c r="D11" s="209">
        <v>84.4</v>
      </c>
      <c r="E11" s="209">
        <v>56.4</v>
      </c>
      <c r="G11" s="209">
        <v>0.8</v>
      </c>
      <c r="H11" s="209">
        <v>0.9</v>
      </c>
      <c r="I11" s="209">
        <v>0.7</v>
      </c>
      <c r="J11" s="209">
        <v>0.6</v>
      </c>
      <c r="L11">
        <v>1.3</v>
      </c>
    </row>
    <row r="12" spans="1:12" ht="12.75">
      <c r="A12" s="220">
        <v>1.35</v>
      </c>
      <c r="B12" s="206">
        <v>1.1</v>
      </c>
      <c r="C12" s="209">
        <v>16.3</v>
      </c>
      <c r="D12" s="209">
        <v>93.8</v>
      </c>
      <c r="E12" s="209">
        <v>54.9</v>
      </c>
      <c r="G12" s="209">
        <v>0.8</v>
      </c>
      <c r="H12" s="209">
        <v>0.7</v>
      </c>
      <c r="I12" s="209">
        <v>0.5</v>
      </c>
      <c r="J12" s="209">
        <v>1.1</v>
      </c>
      <c r="L12">
        <v>1.3</v>
      </c>
    </row>
    <row r="13" spans="1:12" ht="12.75">
      <c r="A13" s="220">
        <v>1.37</v>
      </c>
      <c r="B13" s="206">
        <v>0.9</v>
      </c>
      <c r="C13" s="209">
        <v>17.2</v>
      </c>
      <c r="D13" s="209">
        <v>93.4</v>
      </c>
      <c r="E13" s="209">
        <v>60.4</v>
      </c>
      <c r="G13" s="209">
        <v>1.3</v>
      </c>
      <c r="H13" s="209">
        <v>0.7</v>
      </c>
      <c r="I13" s="209">
        <v>0.4</v>
      </c>
      <c r="J13" s="209">
        <v>0.6</v>
      </c>
      <c r="L13">
        <v>1.2</v>
      </c>
    </row>
    <row r="14" spans="1:12" ht="12.75">
      <c r="A14" s="220">
        <v>1.4</v>
      </c>
      <c r="B14" s="206">
        <v>1.1</v>
      </c>
      <c r="C14" s="209">
        <v>17.4</v>
      </c>
      <c r="D14" s="209">
        <v>105.5</v>
      </c>
      <c r="E14" s="209">
        <v>65.3</v>
      </c>
      <c r="G14" s="209">
        <v>1.5</v>
      </c>
      <c r="H14" s="209">
        <v>1.6</v>
      </c>
      <c r="I14" s="209">
        <v>0.7</v>
      </c>
      <c r="J14" s="209">
        <v>1.6</v>
      </c>
      <c r="L14">
        <v>1.3</v>
      </c>
    </row>
    <row r="15" spans="1:12" ht="12.75">
      <c r="A15" s="220">
        <v>1.42</v>
      </c>
      <c r="B15" s="206">
        <v>2.5</v>
      </c>
      <c r="C15" s="209">
        <v>18.1</v>
      </c>
      <c r="D15" s="209">
        <v>109.9</v>
      </c>
      <c r="E15" s="209">
        <v>64.1</v>
      </c>
      <c r="G15" s="209">
        <v>1.6</v>
      </c>
      <c r="H15" s="209">
        <v>1.9</v>
      </c>
      <c r="I15" s="209">
        <v>1.8</v>
      </c>
      <c r="J15" s="209">
        <v>2</v>
      </c>
      <c r="L15">
        <v>1.1</v>
      </c>
    </row>
    <row r="16" spans="1:12" ht="12.75">
      <c r="A16" s="220">
        <v>1.45</v>
      </c>
      <c r="B16" s="206">
        <v>3.1</v>
      </c>
      <c r="C16" s="209">
        <v>21.7</v>
      </c>
      <c r="D16" s="209">
        <v>103.5</v>
      </c>
      <c r="E16" s="209">
        <v>72.9</v>
      </c>
      <c r="G16" s="209">
        <v>1.8</v>
      </c>
      <c r="H16" s="209">
        <v>2.6</v>
      </c>
      <c r="I16" s="209">
        <v>3</v>
      </c>
      <c r="J16" s="209">
        <v>2.9</v>
      </c>
      <c r="L16">
        <v>1.2</v>
      </c>
    </row>
    <row r="17" spans="1:12" ht="12.75">
      <c r="A17" s="220">
        <v>1.47</v>
      </c>
      <c r="B17" s="206">
        <v>2.6</v>
      </c>
      <c r="C17" s="209">
        <v>22.2</v>
      </c>
      <c r="D17" s="209">
        <v>112.6</v>
      </c>
      <c r="E17" s="209">
        <v>71.7</v>
      </c>
      <c r="G17" s="209">
        <v>3.1</v>
      </c>
      <c r="H17" s="209">
        <v>3.9</v>
      </c>
      <c r="I17" s="209">
        <v>2.9</v>
      </c>
      <c r="J17" s="209">
        <v>3</v>
      </c>
      <c r="L17">
        <v>1.2</v>
      </c>
    </row>
    <row r="18" spans="1:12" ht="12.75">
      <c r="A18" s="220">
        <v>1.5</v>
      </c>
      <c r="B18" s="206">
        <v>4.9</v>
      </c>
      <c r="C18" s="209">
        <v>21.7</v>
      </c>
      <c r="D18" s="209">
        <v>114.9</v>
      </c>
      <c r="E18" s="209">
        <v>72.8</v>
      </c>
      <c r="G18" s="209">
        <v>4.5</v>
      </c>
      <c r="H18" s="209">
        <v>4.5</v>
      </c>
      <c r="I18" s="209">
        <v>5.5</v>
      </c>
      <c r="J18" s="209">
        <v>4.8</v>
      </c>
      <c r="L18">
        <v>1.4</v>
      </c>
    </row>
    <row r="19" spans="1:12" ht="12.75">
      <c r="A19" s="220">
        <v>1.52</v>
      </c>
      <c r="B19" s="206">
        <v>5.6</v>
      </c>
      <c r="C19" s="209">
        <v>23.6</v>
      </c>
      <c r="D19" s="209">
        <v>115.8</v>
      </c>
      <c r="E19" s="209">
        <v>68</v>
      </c>
      <c r="G19" s="209">
        <v>4.6</v>
      </c>
      <c r="H19" s="209">
        <v>5.2</v>
      </c>
      <c r="I19" s="209">
        <v>4.5</v>
      </c>
      <c r="J19" s="209">
        <v>5.1</v>
      </c>
      <c r="L19">
        <v>1.4</v>
      </c>
    </row>
    <row r="20" spans="1:12" ht="12.75">
      <c r="A20" s="220">
        <v>1.54</v>
      </c>
      <c r="B20" s="206">
        <v>6.9</v>
      </c>
      <c r="C20" s="209">
        <v>24</v>
      </c>
      <c r="D20" s="209">
        <v>112.7</v>
      </c>
      <c r="E20" s="209">
        <v>68.6</v>
      </c>
      <c r="G20" s="209">
        <v>6.5</v>
      </c>
      <c r="H20" s="209">
        <v>7.4</v>
      </c>
      <c r="I20" s="209">
        <v>7.3</v>
      </c>
      <c r="J20" s="209">
        <v>5.6</v>
      </c>
      <c r="L20">
        <v>1.4</v>
      </c>
    </row>
    <row r="21" spans="1:12" ht="12.75">
      <c r="A21" s="220">
        <v>1.55</v>
      </c>
      <c r="B21" s="206">
        <v>6.2</v>
      </c>
      <c r="C21" s="209">
        <v>23.6</v>
      </c>
      <c r="D21" s="209">
        <v>111.8</v>
      </c>
      <c r="E21" s="209">
        <v>71.5</v>
      </c>
      <c r="G21" s="209">
        <v>7.9</v>
      </c>
      <c r="H21" s="209">
        <v>6.6</v>
      </c>
      <c r="I21" s="209">
        <v>6.4</v>
      </c>
      <c r="J21" s="209">
        <v>5.6</v>
      </c>
      <c r="L21">
        <v>1.4</v>
      </c>
    </row>
    <row r="22" spans="1:12" ht="12.75">
      <c r="A22" s="220">
        <v>1.57</v>
      </c>
      <c r="B22" s="206">
        <v>8.7</v>
      </c>
      <c r="C22" s="209">
        <v>23.7</v>
      </c>
      <c r="D22" s="209">
        <v>120.2</v>
      </c>
      <c r="E22" s="209">
        <v>74.2</v>
      </c>
      <c r="G22" s="209">
        <v>7.1</v>
      </c>
      <c r="H22" s="209">
        <v>6.6</v>
      </c>
      <c r="I22" s="209">
        <v>7.8</v>
      </c>
      <c r="J22" s="209">
        <v>8.2</v>
      </c>
      <c r="L22">
        <v>1.5</v>
      </c>
    </row>
    <row r="23" spans="1:12" ht="12.75">
      <c r="A23" s="220">
        <v>1.59</v>
      </c>
      <c r="B23" s="206">
        <v>5.8</v>
      </c>
      <c r="C23" s="209">
        <v>27.7</v>
      </c>
      <c r="D23" s="209">
        <v>148.2</v>
      </c>
      <c r="E23" s="209">
        <v>82.4</v>
      </c>
      <c r="G23" s="209">
        <v>6.4</v>
      </c>
      <c r="H23" s="209">
        <v>5.4</v>
      </c>
      <c r="I23" s="209">
        <v>8.1</v>
      </c>
      <c r="J23" s="209">
        <v>7</v>
      </c>
      <c r="L23">
        <v>1.5</v>
      </c>
    </row>
    <row r="24" spans="1:12" ht="12.75">
      <c r="A24" s="220">
        <v>1.6</v>
      </c>
      <c r="B24" s="206">
        <v>6.8</v>
      </c>
      <c r="C24" s="209">
        <v>29.5</v>
      </c>
      <c r="D24" s="209">
        <v>153.2</v>
      </c>
      <c r="E24" s="209">
        <v>81.4</v>
      </c>
      <c r="G24" s="209">
        <v>7.1</v>
      </c>
      <c r="H24" s="209">
        <v>6.9</v>
      </c>
      <c r="I24" s="209">
        <v>10.3</v>
      </c>
      <c r="J24" s="209">
        <v>6</v>
      </c>
      <c r="L24">
        <v>1.7</v>
      </c>
    </row>
    <row r="25" spans="1:12" ht="12.75">
      <c r="A25" s="220">
        <v>1.62</v>
      </c>
      <c r="B25" s="206">
        <v>7.4</v>
      </c>
      <c r="C25" s="209">
        <v>30.1</v>
      </c>
      <c r="D25" s="209">
        <v>158.2</v>
      </c>
      <c r="E25" s="209">
        <v>79.4</v>
      </c>
      <c r="G25" s="209">
        <v>7.3</v>
      </c>
      <c r="H25" s="209">
        <v>10.6</v>
      </c>
      <c r="I25" s="209">
        <v>7.3</v>
      </c>
      <c r="J25" s="209">
        <v>8.5</v>
      </c>
      <c r="L25">
        <v>1.9</v>
      </c>
    </row>
    <row r="26" spans="1:12" ht="12.75">
      <c r="A26" s="220">
        <v>1.64</v>
      </c>
      <c r="B26" s="206">
        <v>7.2</v>
      </c>
      <c r="C26" s="209">
        <v>29</v>
      </c>
      <c r="D26" s="209">
        <v>158.6</v>
      </c>
      <c r="E26" s="209">
        <v>73.3</v>
      </c>
      <c r="G26" s="209">
        <v>8.3</v>
      </c>
      <c r="H26" s="209">
        <v>9.5</v>
      </c>
      <c r="I26" s="209">
        <v>8.1</v>
      </c>
      <c r="J26" s="209">
        <v>6.5</v>
      </c>
      <c r="L26">
        <v>2.1</v>
      </c>
    </row>
    <row r="27" spans="1:12" ht="12.75">
      <c r="A27" s="220">
        <v>1.66</v>
      </c>
      <c r="B27" s="206">
        <v>7</v>
      </c>
      <c r="C27" s="209">
        <v>31.9</v>
      </c>
      <c r="D27" s="209">
        <v>133.7</v>
      </c>
      <c r="E27" s="209">
        <v>75.4</v>
      </c>
      <c r="G27" s="209">
        <v>8.3</v>
      </c>
      <c r="H27" s="209">
        <v>7.5</v>
      </c>
      <c r="I27" s="209">
        <v>9.1</v>
      </c>
      <c r="J27" s="209">
        <v>7.9</v>
      </c>
      <c r="L27">
        <v>2.4</v>
      </c>
    </row>
    <row r="28" spans="1:12" ht="12.75">
      <c r="A28" s="220">
        <v>1.68</v>
      </c>
      <c r="B28" s="206">
        <v>9.8</v>
      </c>
      <c r="C28" s="209">
        <v>26.9</v>
      </c>
      <c r="D28" s="209">
        <v>125.1</v>
      </c>
      <c r="E28" s="209">
        <v>79.4</v>
      </c>
      <c r="G28" s="209">
        <v>7.8</v>
      </c>
      <c r="H28" s="209">
        <v>7.3</v>
      </c>
      <c r="I28" s="209">
        <v>7.3</v>
      </c>
      <c r="J28" s="209">
        <v>7.8</v>
      </c>
      <c r="L28">
        <v>2.8</v>
      </c>
    </row>
    <row r="29" spans="1:12" ht="12.75">
      <c r="A29" s="220">
        <v>1.7</v>
      </c>
      <c r="B29" s="206">
        <v>9.9</v>
      </c>
      <c r="C29" s="209">
        <v>29.8</v>
      </c>
      <c r="D29" s="209">
        <v>137.5</v>
      </c>
      <c r="E29" s="209">
        <v>79.8</v>
      </c>
      <c r="G29" s="209">
        <v>7.6</v>
      </c>
      <c r="H29" s="209">
        <v>9.1</v>
      </c>
      <c r="I29" s="209">
        <v>6.7</v>
      </c>
      <c r="J29" s="209">
        <v>6.5</v>
      </c>
      <c r="L29">
        <v>3.4</v>
      </c>
    </row>
    <row r="30" spans="1:12" ht="12.75">
      <c r="A30" s="220">
        <v>1.72</v>
      </c>
      <c r="B30" s="206">
        <v>8.8</v>
      </c>
      <c r="C30" s="209">
        <v>30</v>
      </c>
      <c r="D30" s="209">
        <v>153.7</v>
      </c>
      <c r="E30" s="209">
        <v>92.9</v>
      </c>
      <c r="G30" s="209">
        <v>7.8</v>
      </c>
      <c r="H30" s="209">
        <v>7.8</v>
      </c>
      <c r="I30" s="209">
        <v>10.4</v>
      </c>
      <c r="J30" s="209">
        <v>8.4</v>
      </c>
      <c r="L30">
        <v>4.2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2004-11-09T07:49:01Z</cp:lastPrinted>
  <dcterms:created xsi:type="dcterms:W3CDTF">2004-06-04T09:20:24Z</dcterms:created>
  <dcterms:modified xsi:type="dcterms:W3CDTF">2004-11-09T07:50:36Z</dcterms:modified>
  <cp:category/>
  <cp:version/>
  <cp:contentType/>
  <cp:contentStatus/>
</cp:coreProperties>
</file>